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2330" firstSheet="2" activeTab="2"/>
  </bookViews>
  <sheets>
    <sheet name="OTCHET-agregirani pokazateli" sheetId="1" state="hidden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'list'!$B$695:$B$706</definedName>
    <definedName name="EBK_DEIN">'list'!$B$11:$B$276</definedName>
    <definedName name="EBK_DEIN2">'list'!$B$11:$C$276</definedName>
    <definedName name="list">'list'!$A$2:$A$6</definedName>
    <definedName name="OP_LIST">'list'!$A$282:$A$291</definedName>
    <definedName name="OP_LIST2">'list'!$A$282:$B$291</definedName>
    <definedName name="PRBK">'list'!$A$297:$B$692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'OTCHET'!$A$1:$L$597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9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2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2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1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11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5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3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6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5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9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0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1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8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5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<sst xmlns="http://schemas.openxmlformats.org/spreadsheetml/2006/main" count="3263" uniqueCount="1949">
  <si>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</si>
  <si>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</si>
  <si>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</si>
  <si>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</si>
  <si>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</si>
  <si>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</si>
  <si>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</si>
  <si>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</si>
  <si>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</si>
  <si>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</si>
  <si>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</si>
  <si>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</si>
  <si>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</si>
  <si>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</si>
  <si>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</si>
  <si>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</si>
  <si>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</si>
  <si>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</si>
  <si>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</si>
  <si>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</si>
  <si>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</si>
  <si>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</si>
  <si>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</si>
  <si>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</si>
  <si>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</si>
  <si>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</si>
  <si>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</si>
  <si>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</si>
  <si>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</si>
  <si>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</si>
  <si>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</si>
  <si>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</si>
  <si>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</si>
  <si>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</si>
  <si>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</si>
  <si>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</si>
  <si>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</si>
  <si>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</si>
  <si>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</si>
  <si>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</si>
  <si>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</si>
  <si>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</si>
  <si>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</si>
  <si>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</si>
  <si>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</si>
  <si>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</si>
  <si>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</si>
  <si>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</si>
  <si>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</si>
  <si>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</si>
  <si>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</si>
  <si>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</si>
  <si>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</si>
  <si>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</si>
  <si>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</si>
  <si>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</si>
  <si>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</si>
  <si>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</si>
  <si>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</si>
  <si>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</si>
  <si>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</si>
  <si>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</si>
  <si>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</si>
  <si>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</si>
  <si>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</si>
  <si>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</si>
  <si>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</si>
  <si>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</si>
  <si>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</si>
  <si>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</si>
  <si>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</si>
  <si>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</si>
  <si>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</si>
  <si>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</si>
  <si>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</si>
  <si>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</si>
  <si>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</si>
  <si>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</si>
  <si>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</si>
  <si>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</si>
  <si>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</si>
  <si>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</si>
  <si>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</si>
  <si>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</si>
  <si>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</si>
  <si>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</si>
  <si>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</si>
  <si>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</si>
  <si>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</si>
  <si>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</si>
  <si>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</si>
  <si>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</si>
  <si>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</si>
  <si>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</si>
  <si>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</si>
  <si>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</si>
  <si>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</si>
  <si>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</si>
  <si>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</si>
  <si>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</si>
  <si>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</si>
  <si>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</si>
  <si>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</si>
  <si>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</si>
  <si>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</si>
  <si>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</si>
  <si>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</si>
  <si>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</si>
  <si>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</si>
  <si>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</si>
  <si>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</si>
  <si>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</si>
  <si>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</si>
  <si>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</si>
  <si>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</si>
  <si>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</si>
  <si>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</si>
  <si>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</si>
  <si>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</si>
  <si>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</si>
  <si>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</si>
  <si>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</si>
  <si>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</si>
  <si>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</si>
  <si>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</si>
  <si>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</si>
  <si>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</si>
  <si>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</si>
  <si>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</si>
  <si>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</si>
  <si>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</si>
  <si>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</si>
  <si>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</si>
  <si>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</si>
  <si>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</si>
  <si>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</si>
  <si>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</si>
  <si>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</si>
  <si>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</si>
  <si>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</si>
  <si>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</si>
  <si>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</si>
  <si>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</si>
  <si>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</si>
  <si>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</si>
  <si>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</si>
  <si>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</si>
  <si>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</si>
  <si>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</si>
  <si>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</si>
  <si>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</si>
  <si>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</si>
  <si>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</si>
  <si>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</si>
  <si>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</si>
  <si>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</si>
  <si>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код на ИБСФ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</si>
  <si>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</si>
  <si>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</si>
  <si>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</si>
  <si>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</si>
  <si>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</si>
  <si>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</si>
  <si>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</si>
  <si>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</si>
  <si>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</si>
  <si>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</si>
  <si>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</si>
  <si>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</si>
  <si>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</si>
  <si>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</si>
  <si>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</si>
  <si>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</si>
  <si>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</si>
  <si>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</si>
  <si>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</si>
  <si>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</si>
  <si>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</si>
  <si>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</si>
  <si>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</si>
  <si>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</si>
  <si>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</si>
  <si>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</si>
  <si>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</si>
  <si>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</si>
  <si>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</si>
  <si>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</si>
  <si>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</si>
  <si>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</si>
  <si>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</si>
  <si>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</si>
  <si>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</si>
  <si>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</si>
  <si>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</si>
  <si>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</si>
  <si>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</si>
  <si>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</si>
  <si>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</si>
  <si>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</si>
  <si>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</si>
  <si>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</si>
  <si>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</si>
  <si>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</si>
  <si>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</si>
  <si>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</si>
  <si>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</si>
  <si>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</si>
  <si>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</si>
  <si>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</si>
  <si>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</si>
  <si>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</si>
  <si>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</si>
  <si>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</si>
  <si>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</si>
  <si>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</si>
  <si>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</si>
  <si>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</si>
  <si>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</si>
  <si>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</si>
  <si>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</si>
  <si>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</si>
  <si>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</si>
  <si>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</si>
  <si>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</si>
  <si>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</si>
  <si>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</si>
  <si>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</si>
  <si>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</si>
  <si>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</si>
  <si>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</si>
  <si>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</si>
  <si>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</si>
  <si>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</si>
  <si>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</si>
  <si>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</si>
  <si>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</si>
  <si>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</si>
  <si>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</si>
  <si>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</si>
  <si>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</si>
  <si>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</si>
  <si>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</si>
  <si>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</si>
  <si>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</si>
  <si>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</si>
  <si>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</si>
  <si>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</si>
  <si>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</si>
  <si>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</si>
  <si>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</si>
  <si>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</si>
  <si>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</si>
  <si>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</si>
  <si>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</si>
  <si>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</si>
  <si>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</si>
  <si>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</si>
  <si>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</si>
  <si>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</si>
  <si>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</si>
  <si>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</si>
  <si>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</si>
  <si>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</si>
  <si>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</si>
  <si>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</si>
  <si>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</si>
  <si>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</si>
  <si>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</si>
  <si>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</si>
  <si>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</si>
  <si>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</si>
  <si>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</si>
  <si>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</si>
  <si>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</si>
  <si>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</si>
  <si>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</si>
  <si>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</si>
  <si>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</si>
  <si>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</si>
  <si>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</si>
  <si>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</si>
  <si>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</si>
  <si>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</si>
  <si>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</si>
  <si>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</si>
  <si>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</si>
  <si>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</si>
  <si>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</si>
  <si>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</si>
  <si>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</si>
  <si>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</si>
  <si>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</si>
  <si>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</si>
  <si>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</si>
  <si>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</si>
  <si>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</si>
  <si>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</si>
  <si>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</si>
  <si>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</si>
  <si>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</si>
  <si>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</si>
  <si>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</si>
  <si>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</si>
  <si>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</si>
  <si>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</si>
  <si>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</si>
  <si>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</si>
  <si>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</si>
  <si>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</si>
  <si>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</si>
  <si>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</si>
  <si>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</si>
  <si>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</si>
  <si>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</si>
  <si>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</si>
  <si>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</si>
  <si>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</si>
  <si>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</si>
  <si>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</si>
  <si>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</si>
  <si>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</si>
  <si>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</si>
  <si>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</si>
  <si>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</si>
  <si>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</si>
  <si>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</si>
  <si>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</si>
  <si>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</si>
  <si>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</si>
  <si>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</si>
  <si>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</si>
  <si>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</si>
  <si>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</si>
  <si>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</si>
  <si>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</si>
  <si>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</si>
  <si>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</si>
  <si>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</si>
  <si>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</si>
  <si>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</si>
  <si>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</si>
  <si>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</si>
  <si>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</si>
  <si>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</si>
  <si>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</si>
  <si>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</si>
  <si>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</si>
  <si>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</si>
  <si>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</si>
  <si>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</si>
  <si>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</si>
  <si>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</si>
  <si>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</si>
  <si>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</si>
  <si>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</si>
  <si>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</si>
  <si>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</si>
  <si>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</si>
  <si>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</si>
  <si>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</si>
  <si>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</si>
  <si>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</si>
  <si>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</si>
  <si>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</si>
  <si>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</si>
  <si>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</si>
  <si>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</si>
  <si>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</si>
  <si>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</si>
  <si>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</si>
  <si>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</si>
  <si>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</si>
  <si>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</si>
  <si>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</si>
  <si>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</si>
  <si>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</si>
  <si>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</si>
  <si>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</si>
  <si>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</si>
  <si>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</si>
  <si>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</si>
  <si>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</si>
  <si>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</si>
  <si>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</si>
  <si>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</si>
  <si>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</si>
  <si>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</si>
  <si>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</si>
  <si>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</si>
  <si>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</si>
  <si>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</si>
  <si>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</si>
  <si>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</si>
  <si>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</si>
  <si>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</si>
  <si>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</si>
  <si>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</si>
  <si>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</si>
  <si>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</si>
  <si>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</si>
  <si>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</si>
  <si>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</si>
  <si>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</si>
  <si>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</si>
  <si>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</si>
  <si>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</si>
  <si>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</si>
  <si>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</si>
  <si>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</si>
  <si>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</si>
  <si>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</si>
  <si>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</si>
  <si>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</si>
  <si>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</si>
  <si>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</si>
  <si>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</si>
  <si>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</si>
  <si>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</si>
  <si>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</si>
  <si>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</si>
  <si>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</si>
  <si>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</si>
  <si>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</si>
  <si>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</si>
  <si>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</si>
  <si>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</si>
  <si>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</si>
  <si>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</si>
  <si>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</si>
  <si>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</si>
  <si>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</si>
  <si>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</si>
  <si>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ОТЧЕТНИ ДАННИ ОБЩО</t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</si>
  <si>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</si>
  <si>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</si>
  <si>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</si>
  <si>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</si>
  <si>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</si>
  <si>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</si>
  <si>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</si>
  <si>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</si>
  <si>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</si>
  <si>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</si>
  <si>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</si>
  <si>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</si>
  <si>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</si>
  <si>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</si>
  <si>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</si>
  <si>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</si>
  <si>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</si>
  <si>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</si>
  <si>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</si>
  <si>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</si>
  <si>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</si>
  <si>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</si>
  <si>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</si>
  <si>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</si>
  <si>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</si>
  <si>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</si>
  <si>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</si>
  <si>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</si>
  <si>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</si>
  <si>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</si>
  <si>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</si>
  <si>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</si>
  <si>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</si>
  <si>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</si>
  <si>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</si>
  <si>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</si>
  <si>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</si>
  <si>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</si>
  <si>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</si>
  <si>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</si>
  <si>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</si>
  <si>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</si>
  <si>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</si>
  <si>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</si>
  <si>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</si>
  <si>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</si>
  <si>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</si>
  <si>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</si>
  <si>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</si>
  <si>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</si>
  <si>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</si>
  <si>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</si>
  <si>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</si>
  <si>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</si>
  <si>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</si>
  <si>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</si>
  <si>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</si>
  <si>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</si>
  <si>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</si>
  <si>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</si>
  <si>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</si>
  <si>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</si>
  <si>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</si>
  <si>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</si>
  <si>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</si>
  <si>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</si>
  <si>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</si>
  <si>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</si>
  <si>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</si>
  <si>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</si>
  <si>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</si>
  <si>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</si>
  <si>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</si>
  <si>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</si>
  <si>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</si>
  <si>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</si>
  <si>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</si>
  <si>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</si>
  <si>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</si>
  <si>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</si>
  <si>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</si>
  <si>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</si>
  <si>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</si>
  <si>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</si>
  <si>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</si>
  <si>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</si>
  <si>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</si>
  <si>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</si>
  <si>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</si>
  <si>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</si>
  <si>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</si>
  <si>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</si>
  <si>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</si>
  <si>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</si>
  <si>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</si>
  <si>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</si>
  <si>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</si>
  <si>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</si>
  <si>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</si>
  <si>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</si>
  <si>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</si>
  <si>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</si>
  <si>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</si>
  <si>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</si>
  <si>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</si>
  <si>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</si>
  <si>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</si>
  <si>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</si>
  <si>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</si>
  <si>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</si>
  <si>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</si>
  <si>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</si>
  <si>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</si>
  <si>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</si>
  <si>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</si>
  <si>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</si>
  <si>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</si>
  <si>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</si>
  <si>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</si>
  <si>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</si>
  <si>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</si>
  <si>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</si>
  <si>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</si>
  <si>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</si>
  <si>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</si>
  <si>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</si>
  <si>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</si>
  <si>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</si>
  <si>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</si>
  <si>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</si>
  <si>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</si>
  <si>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</si>
  <si>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</si>
  <si>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</si>
  <si>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</si>
  <si>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</si>
  <si>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</si>
  <si>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</si>
  <si>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</si>
  <si>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</si>
  <si>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</si>
  <si>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</si>
  <si>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</si>
  <si>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</si>
  <si>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</si>
  <si>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</si>
  <si>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</si>
  <si>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</si>
  <si>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</si>
  <si>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</si>
  <si>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</si>
  <si>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</si>
  <si>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</si>
  <si>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</si>
  <si>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</si>
  <si>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</si>
  <si>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</si>
  <si>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</si>
  <si>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</si>
  <si>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</si>
  <si>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</si>
  <si>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</si>
  <si>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</si>
  <si>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</si>
  <si>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</si>
  <si>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</si>
  <si>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</si>
  <si>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</si>
  <si>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</si>
  <si>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</si>
  <si>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</si>
  <si>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</si>
  <si>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</si>
  <si>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</si>
  <si>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</si>
  <si>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</si>
  <si>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</si>
  <si>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</si>
  <si>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</si>
  <si>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</si>
  <si>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</si>
  <si>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</si>
  <si>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</si>
  <si>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</si>
  <si>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</si>
  <si>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</si>
  <si>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</si>
  <si>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</si>
  <si>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</si>
  <si>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</si>
  <si>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</si>
  <si>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</si>
  <si>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</si>
  <si>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</si>
  <si>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</si>
  <si>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</si>
  <si>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</si>
  <si>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</si>
  <si>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</si>
  <si>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</si>
  <si>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</si>
  <si>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</si>
  <si>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</si>
  <si>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</si>
  <si>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</si>
  <si>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</si>
  <si>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</si>
  <si>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</si>
  <si>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</si>
  <si>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</si>
  <si>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</si>
  <si>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</si>
  <si>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</si>
  <si>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</si>
  <si>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</si>
  <si>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</si>
  <si>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</si>
  <si>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</si>
  <si>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</si>
  <si>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</si>
  <si>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</si>
  <si>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</si>
  <si>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</si>
  <si>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</si>
  <si>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</si>
  <si>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</si>
  <si>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</si>
  <si>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</si>
  <si>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</si>
  <si>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</si>
  <si>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</si>
  <si>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</si>
  <si>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</si>
  <si>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</si>
  <si>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</si>
  <si>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</si>
  <si>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</si>
  <si>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</si>
  <si>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</si>
  <si>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</si>
  <si>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</si>
  <si>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</si>
  <si>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</si>
  <si>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</si>
  <si>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</si>
  <si>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</si>
  <si>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</si>
  <si>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</si>
  <si>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</si>
  <si>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</si>
  <si>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</si>
  <si>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</si>
  <si>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</si>
  <si>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</si>
  <si>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</si>
  <si>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</si>
  <si>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</si>
  <si>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</si>
  <si>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</si>
  <si>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</si>
  <si>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</si>
  <si>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</si>
  <si>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</si>
  <si>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</si>
  <si>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</si>
  <si>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</si>
  <si>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</si>
  <si>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</si>
  <si>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</si>
  <si>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</si>
  <si>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</si>
  <si>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</si>
  <si>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</si>
  <si>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</si>
  <si>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</si>
  <si>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</si>
  <si>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</si>
  <si>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</si>
  <si>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</si>
  <si>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</si>
  <si>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</si>
  <si>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</si>
  <si>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</si>
  <si>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</si>
  <si>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</si>
  <si>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</si>
  <si>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</si>
  <si>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</si>
  <si>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</si>
  <si>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</si>
  <si>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</si>
  <si>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</si>
  <si>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</si>
  <si>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</si>
  <si>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</si>
  <si>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</si>
  <si>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</si>
  <si>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</si>
  <si>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</si>
  <si>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</si>
  <si>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</si>
  <si>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</si>
  <si>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</si>
  <si>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</si>
  <si>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</si>
  <si>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</si>
  <si>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</si>
  <si>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</si>
  <si>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</si>
  <si>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</si>
  <si>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</si>
  <si>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</si>
  <si>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</si>
  <si>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</si>
  <si>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</si>
  <si>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</si>
  <si>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</si>
  <si>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</si>
  <si>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</si>
  <si>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</si>
  <si>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</si>
  <si>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</si>
  <si>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</si>
  <si>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</si>
  <si>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</si>
  <si>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</si>
  <si>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</si>
  <si>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</si>
  <si>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</si>
  <si>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</si>
  <si>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</si>
  <si>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</si>
  <si>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</si>
  <si>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</si>
  <si>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</si>
  <si>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</si>
  <si>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</si>
  <si>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</si>
  <si>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</si>
  <si>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</si>
  <si>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</si>
  <si>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</si>
  <si>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</si>
  <si>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</si>
  <si>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</si>
  <si>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</si>
  <si>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</si>
  <si>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</si>
  <si>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</si>
  <si>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</si>
  <si>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</si>
  <si>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</si>
  <si>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</si>
  <si>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</si>
  <si>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</si>
  <si>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</si>
  <si>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</si>
  <si>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</si>
  <si>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</si>
  <si>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</si>
  <si>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</si>
  <si>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</si>
  <si>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</si>
  <si>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</si>
  <si>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</si>
  <si>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</si>
  <si>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</si>
  <si>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</si>
  <si>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</si>
  <si>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</si>
  <si>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</si>
  <si>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</si>
  <si>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</si>
  <si>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</si>
  <si>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</si>
  <si>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</si>
  <si>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</si>
  <si>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</si>
  <si>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</si>
  <si>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</si>
  <si>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</si>
  <si>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</si>
  <si>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</si>
  <si>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</si>
  <si>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</si>
  <si>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</si>
  <si>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</si>
  <si>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</si>
  <si>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</si>
  <si>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</si>
  <si>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</si>
  <si>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</si>
  <si>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</si>
  <si>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</si>
  <si>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</si>
  <si>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</si>
  <si>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</si>
  <si>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</si>
  <si>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</si>
  <si>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</si>
  <si>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</si>
  <si>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</si>
  <si>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</si>
  <si>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</si>
  <si>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</si>
  <si>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</si>
  <si>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</si>
  <si>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</si>
  <si>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</si>
  <si>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</si>
  <si>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</si>
  <si>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</si>
  <si>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</si>
  <si>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</si>
  <si>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</si>
  <si>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</si>
  <si>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</si>
  <si>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</si>
  <si>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</si>
  <si>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</si>
  <si>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</si>
  <si>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</si>
  <si>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</si>
  <si>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</si>
  <si>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</si>
  <si>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</si>
  <si>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</si>
  <si>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</si>
  <si>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</si>
  <si>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</si>
  <si>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</si>
  <si>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</si>
  <si>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</si>
  <si>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</si>
  <si>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</si>
  <si>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</si>
  <si>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</si>
  <si>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</si>
  <si>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</si>
  <si>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</si>
  <si>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</si>
  <si>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</si>
  <si>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</si>
  <si>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</si>
  <si>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</si>
  <si>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</si>
  <si>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</si>
  <si>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</si>
  <si>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</si>
  <si>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</si>
  <si>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</si>
  <si>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</si>
  <si>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</si>
  <si>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</si>
  <si>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</si>
  <si>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</si>
  <si>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</si>
  <si>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</si>
  <si>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</si>
  <si>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</si>
  <si>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</si>
  <si>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</si>
  <si>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</si>
  <si>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</si>
  <si>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</si>
  <si>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</si>
  <si>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</si>
  <si>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</si>
  <si>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</si>
  <si>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</si>
  <si>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</si>
  <si>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</si>
  <si>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</si>
  <si>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</si>
  <si>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</si>
  <si>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</si>
  <si>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</si>
  <si>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</si>
  <si>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</si>
  <si>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</si>
  <si>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</si>
  <si>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</si>
  <si>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</si>
  <si>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</si>
  <si>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</si>
  <si>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</si>
  <si>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</si>
  <si>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</si>
  <si>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</si>
  <si>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</si>
  <si>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</si>
  <si>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</si>
  <si>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</si>
  <si>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</si>
  <si>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</si>
  <si>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</si>
  <si>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</si>
  <si>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</si>
  <si>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</si>
  <si>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</si>
  <si>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</si>
  <si>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</si>
  <si>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</si>
  <si>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</si>
  <si>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</si>
  <si>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</si>
  <si>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</si>
  <si>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</si>
  <si>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</si>
  <si>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</si>
  <si>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</si>
  <si>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</si>
  <si>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</si>
  <si>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</si>
  <si>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</si>
  <si>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</si>
  <si>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</si>
  <si>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</si>
  <si>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</si>
  <si>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</si>
  <si>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</si>
  <si>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</si>
  <si>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</si>
  <si>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</si>
  <si>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</si>
  <si>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</si>
  <si>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</si>
  <si>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</si>
  <si>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</si>
  <si>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</si>
  <si>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</si>
  <si>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</si>
  <si>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</si>
  <si>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</si>
  <si>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</si>
  <si>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</si>
  <si>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</si>
  <si>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</si>
  <si>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</si>
  <si>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</si>
  <si>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</si>
  <si>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</si>
  <si>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</si>
  <si>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</si>
  <si>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</si>
  <si>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</si>
  <si>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</si>
  <si>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</si>
  <si>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</si>
  <si>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</si>
  <si>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</si>
  <si>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</si>
  <si>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</si>
  <si>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</si>
  <si>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</si>
  <si>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</si>
  <si>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</si>
  <si>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</si>
  <si>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</si>
  <si>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</si>
  <si>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</si>
  <si>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</si>
  <si>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</si>
  <si>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</si>
  <si>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</si>
  <si>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</si>
  <si>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</si>
  <si>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</si>
  <si>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</si>
  <si>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</si>
  <si>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</si>
  <si>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</si>
  <si>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</si>
  <si>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</si>
  <si>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</si>
  <si>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</si>
  <si>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</si>
  <si>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</si>
  <si>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</si>
  <si>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</si>
  <si>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</si>
  <si>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</si>
  <si>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</si>
  <si>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</si>
  <si>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</si>
  <si>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</si>
  <si>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</si>
  <si>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</si>
  <si>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</si>
  <si>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</si>
  <si>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</si>
  <si>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</si>
  <si>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</si>
  <si>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</si>
  <si>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</si>
  <si>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</si>
  <si>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</si>
  <si>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</si>
  <si>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</si>
  <si>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</si>
  <si>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</si>
  <si>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</si>
  <si>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</si>
  <si>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</si>
  <si>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</si>
  <si>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</si>
  <si>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</si>
  <si>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</si>
  <si>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</si>
  <si>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</si>
  <si>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</si>
  <si>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</si>
  <si>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</si>
  <si>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</si>
  <si>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</si>
  <si>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</si>
  <si>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</si>
  <si>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</si>
  <si>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</si>
  <si>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</si>
  <si>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</si>
  <si>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</si>
  <si>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</si>
  <si>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</si>
  <si>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</si>
  <si>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</si>
  <si>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</si>
  <si>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</si>
  <si>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</si>
  <si>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</si>
  <si>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</si>
  <si>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</si>
  <si>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</si>
  <si>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</si>
  <si>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</si>
  <si>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</si>
  <si>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</si>
  <si>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</si>
  <si>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</si>
  <si>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</si>
  <si>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</si>
  <si>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</si>
  <si>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</si>
  <si>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</si>
  <si>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</si>
  <si>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</si>
  <si>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</si>
  <si>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</si>
  <si>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</si>
  <si>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</si>
  <si>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</si>
  <si>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</si>
  <si>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</si>
  <si>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</si>
  <si>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</si>
  <si>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</si>
  <si>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</si>
  <si>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</si>
  <si>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</si>
  <si>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</si>
  <si>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</si>
  <si>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</si>
  <si>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</si>
  <si>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</si>
  <si>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</si>
  <si>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</si>
  <si>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</si>
  <si>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</si>
  <si>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</si>
  <si>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</si>
  <si>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</si>
  <si>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</si>
  <si>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</si>
  <si>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</si>
  <si>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</si>
  <si>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</si>
  <si>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</si>
  <si>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</si>
  <si>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</si>
  <si>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</si>
  <si>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</si>
  <si>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</si>
  <si>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</si>
  <si>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</si>
  <si>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</si>
  <si>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</si>
  <si>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</si>
  <si>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</si>
  <si>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</si>
  <si>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</si>
  <si>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</si>
  <si>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</si>
  <si>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</si>
  <si>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</si>
  <si>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</si>
  <si>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</si>
  <si>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</si>
  <si>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</si>
  <si>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</si>
  <si>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</si>
  <si>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</si>
  <si>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</si>
  <si>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</si>
  <si>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</si>
  <si>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</si>
  <si>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</si>
  <si>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</si>
  <si>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</si>
  <si>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</si>
  <si>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</si>
  <si>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</si>
  <si>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</si>
  <si>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</si>
  <si>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</si>
  <si>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</si>
  <si>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</si>
  <si>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</si>
  <si>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</si>
  <si>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</si>
  <si>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</si>
  <si>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</si>
  <si>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</si>
  <si>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</si>
  <si>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</si>
  <si>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</si>
  <si>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</si>
  <si>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</si>
  <si>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</si>
  <si>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</si>
  <si>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</si>
  <si>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</si>
  <si>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</si>
  <si>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</si>
  <si>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</si>
  <si>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</si>
  <si>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</si>
  <si>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</si>
  <si>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</si>
  <si>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</si>
  <si>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</si>
  <si>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</si>
  <si>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</si>
  <si>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</si>
  <si>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</si>
  <si>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</si>
  <si>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</si>
  <si>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</si>
  <si>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</si>
  <si>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</si>
  <si>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</si>
  <si>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</si>
  <si>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</si>
  <si>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</si>
  <si>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</si>
  <si>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</si>
  <si>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</si>
  <si>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</si>
  <si>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</si>
  <si>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</si>
  <si>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</si>
  <si>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</si>
  <si>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</si>
  <si>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</si>
  <si>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</si>
  <si>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</si>
  <si>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</si>
  <si>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</si>
  <si>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</si>
  <si>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</si>
  <si>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</si>
  <si>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</si>
  <si>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</si>
  <si>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</si>
  <si>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</si>
  <si>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</si>
  <si>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</si>
  <si>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</si>
  <si>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</si>
  <si>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</si>
  <si>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</si>
  <si>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</si>
  <si>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</si>
  <si>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</si>
  <si>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</si>
  <si>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</si>
  <si>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</si>
  <si>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</si>
  <si>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</si>
  <si>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</si>
  <si>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</si>
  <si>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</si>
  <si>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</si>
  <si>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</si>
  <si>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</si>
  <si>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</si>
  <si>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</si>
  <si>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</si>
  <si>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</si>
  <si>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</si>
  <si>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</si>
  <si>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</si>
  <si>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</si>
  <si>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</si>
  <si>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</si>
  <si>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</si>
  <si>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</si>
  <si>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</si>
  <si>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</si>
  <si>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</si>
  <si>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</si>
  <si>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</si>
  <si>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</si>
  <si>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</si>
  <si>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</si>
  <si>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</si>
  <si>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</si>
  <si>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</si>
  <si>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</si>
  <si>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</si>
  <si>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</si>
  <si>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</si>
  <si>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</si>
  <si>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</si>
  <si>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</si>
  <si>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</si>
  <si>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</si>
  <si>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</si>
  <si>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</si>
  <si>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</si>
  <si>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</si>
  <si>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</si>
  <si>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</si>
  <si>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</si>
  <si>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</si>
  <si>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</si>
  <si>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</si>
  <si>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</si>
  <si>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</si>
  <si>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</si>
  <si>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</si>
  <si>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</si>
  <si>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</si>
  <si>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</si>
  <si>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</si>
  <si>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</si>
  <si>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</si>
  <si>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</si>
  <si>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</si>
  <si>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</si>
  <si>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</si>
  <si>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</si>
  <si>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</si>
  <si>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</si>
  <si>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</si>
  <si>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</si>
  <si>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</si>
  <si>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</si>
  <si>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</si>
  <si>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</si>
  <si>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</si>
  <si>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</si>
  <si>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</si>
  <si>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</si>
  <si>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</si>
  <si>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</si>
  <si>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</si>
  <si>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</si>
  <si>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</si>
  <si>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</si>
  <si>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</si>
  <si>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</si>
  <si>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</si>
  <si>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</si>
  <si>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</si>
  <si>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</si>
  <si>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</si>
  <si>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</si>
  <si>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</si>
  <si>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</si>
  <si>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</si>
  <si>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</si>
  <si>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</si>
  <si>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</si>
  <si>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</si>
  <si>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</si>
  <si>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</si>
  <si>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</si>
  <si>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</si>
  <si>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</si>
  <si>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</si>
  <si>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</si>
  <si>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</si>
  <si>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</si>
  <si>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</si>
  <si>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</si>
  <si>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</si>
  <si>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</si>
  <si>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</si>
  <si>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</si>
  <si>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</si>
  <si>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</si>
  <si>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</si>
  <si>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</si>
  <si>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</si>
  <si>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</si>
  <si>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</si>
  <si>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</si>
  <si>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</si>
  <si>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</si>
  <si>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</si>
  <si>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</si>
  <si>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</si>
  <si>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</si>
  <si>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</si>
  <si>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</si>
  <si>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</si>
  <si>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</si>
  <si>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</si>
  <si>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</si>
  <si>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</si>
  <si>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</si>
  <si>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</si>
  <si>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</si>
  <si>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</si>
  <si>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</si>
  <si>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</si>
  <si>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</si>
  <si>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</si>
  <si>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</si>
  <si>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</si>
  <si>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</si>
  <si>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</si>
  <si>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</si>
  <si>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</si>
  <si>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</si>
  <si>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</si>
  <si>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</si>
  <si>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</si>
  <si>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</si>
  <si>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</si>
  <si>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</si>
  <si>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</si>
  <si>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</si>
  <si>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</si>
  <si>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</si>
  <si>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</si>
  <si>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</si>
  <si>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</si>
  <si>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</si>
  <si>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</si>
  <si>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</si>
  <si>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</si>
  <si>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</si>
  <si>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</si>
  <si>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</si>
  <si>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</si>
  <si>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</si>
  <si>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</si>
  <si>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</si>
  <si>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</si>
  <si>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</si>
  <si>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</si>
  <si>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</si>
  <si>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</si>
  <si>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</si>
  <si>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</si>
  <si>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</si>
  <si>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</si>
  <si>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</si>
  <si>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</si>
  <si>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</si>
  <si>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</si>
  <si>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</si>
  <si>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</si>
  <si>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</si>
  <si>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</si>
  <si>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</si>
  <si>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</si>
  <si>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</si>
  <si>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</si>
  <si>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</si>
  <si>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</si>
  <si>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</si>
  <si>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</si>
  <si>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</si>
  <si>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</si>
  <si>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</si>
  <si>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</si>
  <si>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</si>
  <si>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</si>
  <si>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</si>
  <si>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</si>
  <si>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</si>
  <si>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</si>
  <si>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</si>
  <si>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</si>
  <si>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</si>
  <si>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</si>
  <si>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</si>
  <si>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</si>
  <si>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</si>
  <si>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</si>
  <si>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</si>
  <si>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</si>
  <si>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код ТРБК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</si>
  <si>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</si>
  <si>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</si>
  <si>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</si>
  <si>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Б) ВРЕМЕННИ БЕЗЛИХВЕНИ ЗАЕМИ</t>
  </si>
  <si>
    <t xml:space="preserve"> 0 7 ¦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</si>
  <si>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</si>
  <si>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</si>
  <si>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</si>
  <si>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</si>
  <si>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</si>
  <si>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</si>
  <si>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</si>
  <si>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</si>
  <si>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</si>
  <si>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</si>
  <si>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</si>
  <si>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</si>
  <si>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</si>
  <si>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</si>
  <si>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</si>
  <si>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</si>
  <si>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</si>
  <si>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</si>
  <si>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</si>
  <si>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</si>
  <si>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</si>
  <si>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</si>
  <si>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</si>
  <si>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</si>
  <si>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</si>
  <si>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</si>
  <si>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</si>
  <si>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</si>
  <si>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</si>
  <si>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</si>
  <si>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</si>
  <si>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</si>
  <si>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</si>
  <si>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</si>
  <si>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</si>
  <si>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</si>
  <si>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</si>
  <si>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</si>
  <si>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</si>
  <si>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</si>
  <si>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</si>
  <si>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</si>
  <si>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</si>
  <si>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</si>
  <si>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</si>
  <si>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</si>
  <si>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</si>
  <si>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</si>
  <si>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</si>
  <si>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</si>
  <si>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</si>
  <si>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</si>
  <si>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</si>
  <si>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</si>
  <si>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</si>
  <si>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</si>
  <si>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</si>
  <si>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</si>
  <si>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</si>
  <si>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</si>
  <si>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</si>
  <si>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</si>
  <si>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</si>
  <si>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</si>
  <si>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</si>
  <si>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</si>
  <si>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</si>
  <si>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</si>
  <si>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</si>
  <si>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</si>
  <si>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</si>
  <si>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</si>
  <si>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</si>
  <si>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</si>
  <si>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</si>
  <si>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</si>
  <si>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</si>
  <si>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</si>
  <si>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</si>
  <si>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</si>
  <si>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</si>
  <si>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</si>
  <si>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</si>
  <si>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</si>
  <si>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</si>
  <si>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</si>
  <si>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</si>
  <si>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</si>
  <si>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</si>
  <si>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</si>
  <si>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</si>
  <si>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</si>
  <si>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</si>
  <si>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</si>
  <si>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</si>
  <si>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</si>
  <si>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</si>
  <si>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</si>
  <si>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</si>
  <si>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</si>
  <si>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</si>
  <si>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</si>
  <si>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</si>
  <si>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</si>
  <si>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</si>
  <si>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</si>
  <si>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</si>
  <si>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</si>
  <si>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</si>
  <si>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</si>
  <si>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</si>
  <si>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</si>
  <si>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</si>
  <si>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</si>
  <si>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</si>
  <si>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</si>
  <si>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</si>
  <si>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</si>
  <si>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</si>
  <si>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</si>
  <si>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</si>
  <si>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</si>
  <si>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</si>
  <si>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</si>
  <si>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</si>
  <si>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</si>
  <si>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</si>
  <si>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</si>
  <si>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</si>
  <si>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</si>
  <si>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</si>
  <si>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</si>
  <si>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</si>
  <si>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</si>
  <si>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</si>
  <si>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</si>
  <si>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</si>
  <si>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</si>
  <si>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</si>
  <si>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</si>
  <si>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</si>
  <si>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</si>
  <si>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</si>
  <si>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</si>
  <si>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</si>
  <si>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</si>
  <si>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</si>
  <si>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</si>
  <si>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</si>
  <si>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</si>
  <si>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</si>
  <si>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</si>
  <si>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</si>
  <si>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</si>
  <si>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</si>
  <si>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</si>
  <si>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</si>
  <si>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</si>
  <si>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</si>
  <si>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</si>
  <si>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</si>
  <si>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</si>
  <si>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</si>
  <si>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</si>
  <si>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</si>
  <si>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</si>
  <si>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</si>
  <si>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</si>
  <si>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</si>
  <si>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</si>
  <si>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</si>
  <si>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</si>
  <si>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</si>
  <si>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</si>
  <si>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</si>
  <si>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</si>
  <si>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</si>
  <si>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</si>
  <si>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</si>
  <si>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</si>
  <si>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</si>
  <si>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</si>
  <si>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</si>
  <si>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</si>
  <si>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</si>
  <si>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</si>
  <si>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</si>
  <si>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</si>
  <si>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</si>
  <si>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</si>
  <si>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</si>
  <si>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</si>
  <si>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</si>
  <si>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</si>
  <si>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</si>
  <si>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</si>
  <si>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</si>
  <si>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</si>
  <si>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</si>
  <si>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</si>
  <si>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</si>
  <si>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</si>
  <si>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</si>
  <si>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</si>
  <si>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</si>
  <si>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</si>
  <si>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</si>
  <si>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</si>
  <si>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</si>
  <si>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</si>
  <si>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</si>
  <si>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</si>
  <si>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</si>
  <si>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</si>
  <si>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</si>
  <si>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</si>
  <si>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</si>
  <si>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</si>
  <si>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</si>
  <si>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</si>
  <si>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</si>
  <si>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</si>
  <si>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</si>
  <si>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</si>
  <si>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</si>
  <si>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</si>
  <si>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</si>
  <si>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</si>
  <si>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</si>
  <si>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</si>
  <si>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</si>
  <si>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</si>
  <si>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</si>
  <si>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</si>
  <si>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</si>
  <si>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</si>
  <si>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</si>
  <si>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</si>
  <si>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</si>
  <si>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</si>
  <si>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</si>
  <si>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</si>
  <si>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</si>
  <si>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</si>
  <si>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</si>
  <si>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</si>
  <si>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</si>
  <si>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</si>
  <si>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</si>
  <si>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</si>
  <si>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</si>
  <si>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</si>
  <si>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</si>
  <si>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</si>
  <si>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</si>
  <si>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</si>
  <si>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</si>
  <si>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</si>
  <si>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</si>
  <si>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</si>
  <si>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</si>
  <si>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</si>
  <si>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</si>
  <si>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</si>
  <si>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</si>
  <si>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</si>
  <si>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</si>
  <si>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</si>
  <si>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</si>
  <si>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</si>
  <si>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</si>
  <si>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</si>
  <si>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</si>
  <si>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</si>
  <si>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</si>
  <si>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</si>
  <si>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</si>
  <si>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</si>
  <si>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</si>
  <si>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</si>
  <si>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</si>
  <si>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</si>
  <si>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</si>
  <si>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</si>
  <si>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</si>
  <si>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</si>
  <si>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</si>
  <si>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</si>
  <si>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</si>
  <si>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</si>
  <si>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</si>
  <si>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</si>
  <si>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</si>
  <si>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</si>
  <si>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</si>
  <si>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</si>
  <si>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</si>
  <si>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</si>
  <si>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</si>
  <si>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</si>
  <si>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</si>
  <si>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</si>
  <si>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</si>
  <si>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</si>
  <si>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</si>
  <si>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</si>
  <si>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</si>
  <si>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</si>
  <si>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</si>
  <si>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</si>
  <si>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</si>
  <si>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</si>
  <si>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</si>
  <si>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</si>
  <si>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</si>
  <si>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</si>
  <si>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</si>
  <si>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</si>
  <si>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</si>
  <si>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</si>
  <si>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</si>
  <si>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</si>
  <si>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</si>
  <si>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</si>
  <si>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</si>
  <si>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</si>
  <si>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</si>
  <si>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</si>
  <si>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</si>
  <si>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</si>
  <si>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</si>
  <si>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</si>
  <si>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</si>
  <si>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</si>
  <si>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</si>
  <si>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</si>
  <si>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</si>
  <si>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</si>
  <si>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</si>
  <si>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</si>
  <si>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</si>
  <si>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</si>
  <si>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</si>
  <si>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</si>
  <si>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</si>
  <si>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</si>
  <si>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</si>
  <si>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</si>
  <si>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</si>
  <si>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</si>
  <si>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</si>
  <si>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</si>
  <si>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</si>
  <si>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</si>
  <si>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</si>
  <si>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</si>
  <si>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</si>
  <si>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</si>
  <si>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</si>
  <si>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</si>
  <si>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</si>
  <si>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</si>
  <si>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</si>
  <si>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</si>
  <si>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</si>
  <si>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</si>
  <si>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</si>
  <si>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</si>
  <si>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</si>
  <si>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</si>
  <si>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</si>
  <si>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</si>
  <si>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</si>
  <si>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</si>
  <si>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</si>
  <si>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</si>
  <si>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</si>
  <si>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</si>
  <si>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</si>
  <si>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</si>
  <si>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</si>
  <si>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</si>
  <si>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</si>
  <si>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</si>
  <si>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</si>
  <si>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</si>
  <si>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</si>
  <si>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</si>
  <si>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</si>
  <si>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</si>
  <si>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</si>
  <si>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</si>
  <si>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</si>
  <si>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</si>
  <si>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</si>
  <si>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</si>
  <si>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</si>
  <si>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</si>
  <si>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</si>
  <si>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</si>
  <si>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</si>
  <si>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</si>
  <si>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</si>
  <si>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</si>
  <si>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</si>
  <si>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</si>
  <si>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</si>
  <si>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</si>
  <si>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</si>
  <si>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</si>
  <si>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</si>
  <si>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</si>
  <si>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</si>
  <si>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</si>
  <si>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</si>
  <si>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</si>
  <si>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</si>
  <si>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</si>
  <si>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</si>
  <si>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</si>
  <si>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</si>
  <si>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</si>
  <si>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</si>
  <si>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</si>
  <si>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</si>
  <si>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</si>
  <si>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</si>
  <si>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</si>
  <si>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</si>
  <si>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</si>
  <si>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</si>
  <si>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</si>
  <si>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</si>
  <si>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</si>
  <si>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</si>
  <si>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</si>
  <si>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</si>
  <si>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</si>
  <si>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</si>
  <si>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</si>
  <si>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</si>
  <si>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</si>
  <si>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</si>
  <si>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</si>
  <si>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</si>
  <si>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</si>
  <si>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</si>
  <si>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</si>
  <si>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</si>
  <si>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</si>
  <si>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</si>
  <si>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</si>
  <si>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</si>
  <si>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</si>
  <si>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</si>
  <si>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</si>
  <si>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</si>
  <si>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</si>
  <si>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</si>
  <si>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</si>
  <si>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</si>
  <si>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</si>
  <si>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t>b936</t>
  </si>
  <si>
    <t>d783</t>
  </si>
  <si>
    <t>c1122</t>
  </si>
  <si>
    <t>бюджет държавни дейности</t>
  </si>
  <si>
    <t>бюджет дофинансиране</t>
  </si>
  <si>
    <t>отчет държавни дейности</t>
  </si>
  <si>
    <t>отчет местни дейности</t>
  </si>
  <si>
    <t>отчет дофинансиране</t>
  </si>
  <si>
    <t>Б Ю Д Ж Е Т Н И   Д А Н Н И</t>
  </si>
  <si>
    <t>ДЪРЖАВНИ</t>
  </si>
  <si>
    <t>МЕСТНИ</t>
  </si>
  <si>
    <t>ДОФИНАНСИРАНЕ</t>
  </si>
  <si>
    <t>Б Ю Д Ж Е Т Н И     Д А Н Н И</t>
  </si>
  <si>
    <r>
      <rPr>
        <b/>
        <sz val="14"/>
        <rFont val="Times New Roman CYR"/>
        <family val="0"/>
      </rPr>
      <t>(1)=(2+3+4)</t>
    </r>
  </si>
  <si>
    <t>(8)</t>
  </si>
  <si>
    <t>(7)</t>
  </si>
  <si>
    <r>
      <rPr>
        <b/>
        <sz val="14"/>
        <rFont val="Times New Roman CYR"/>
        <family val="0"/>
      </rPr>
      <t>(8)=(5+6+7)</t>
    </r>
  </si>
  <si>
    <t>бюджет местни дейности</t>
  </si>
  <si>
    <t>Уточнен план                Общо</t>
  </si>
  <si>
    <t>държавни дейности</t>
  </si>
  <si>
    <t>местни дейности</t>
  </si>
  <si>
    <t>дофинансиране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</si>
  <si>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</si>
  <si>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</si>
  <si>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</si>
  <si>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</si>
  <si>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Общо</t>
  </si>
  <si>
    <t>Бюджет</t>
  </si>
  <si>
    <t>Уточнен план 2021</t>
  </si>
  <si>
    <t>Отчет  2021</t>
  </si>
  <si>
    <t>ресурс на база нерециклираните отпадъци от опаковки от пластмаса</t>
  </si>
  <si>
    <t>01.01.2021</t>
  </si>
  <si>
    <t>Бюджет общо 2021</t>
  </si>
  <si>
    <t>Отчет общо 2021</t>
  </si>
  <si>
    <t>338 Ресурсно подпомагане</t>
  </si>
  <si>
    <t>в т.ч. данък върху таксиметров превоз на пътници</t>
  </si>
  <si>
    <t>ПГТ Н.Й.Вапцаров</t>
  </si>
  <si>
    <t>10030020</t>
  </si>
  <si>
    <t>1003</t>
  </si>
  <si>
    <t>Надя Величкова</t>
  </si>
  <si>
    <t>0 893615114</t>
  </si>
  <si>
    <t>Оля Зарева</t>
  </si>
  <si>
    <t>pgt_slivnitsa@abv.bg</t>
  </si>
  <si>
    <t>30.06.2021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</si>
</sst>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&quot;x&quot;"/>
    <numFmt numFmtId="196" formatCode="#,##0\ &quot;лв.&quot;;[Red]\(#,##0\)"/>
    <numFmt numFmtId="197" formatCode="#,##0;[Red]\(#,##0\)"/>
    <numFmt numFmtId="198" formatCode="#,##0;\(#,##0\)"/>
    <numFmt numFmtId="199" formatCode="[$-402]dd\ mmmm\ yyyy\ &quot;г.&quot;"/>
    <numFmt numFmtId="200" formatCode="&quot;II. ОБЩО РАЗХОДИ ЗА ДЕЙНОСТ &quot;0&quot;&quot;0&quot;&quot;0&quot;&quot;0"/>
    <numFmt numFmtId="201" formatCode="00&quot;.&quot;00&quot;.&quot;0000&quot; г.&quot;"/>
    <numFmt numFmtId="202" formatCode="00000"/>
    <numFmt numFmtId="203" formatCode="[$-402]dd\ mmmm\ yyyy"/>
    <numFmt numFmtId="204" formatCode="000&quot; &quot;000&quot; &quot;000"/>
    <numFmt numFmtId="205" formatCode="&quot;МАКЕТ ЗА &quot;0000&quot; г.&quot;"/>
    <numFmt numFmtId="206" formatCode="&quot;БЮДЖЕТ Годишен         уточнен план &quot;0000&quot; г.&quot;"/>
    <numFmt numFmtId="207" formatCode="&quot;за &quot;0000&quot; г.&quot;"/>
    <numFmt numFmtId="208" formatCode="#,##0&quot; &quot;;[Red]\(#,##0\)"/>
    <numFmt numFmtId="209" formatCode="0000&quot; &quot;0000"/>
    <numFmt numFmtId="210" formatCode="0000&quot; &quot;0000&quot; &quot;0000"/>
    <numFmt numFmtId="211" formatCode="0000&quot; &quot;0000&quot; &quot;0000&quot; &quot;0000"/>
  </numFmts>
  <fonts count="20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4"/>
      <color rgb="FF000099"/>
      <name val="Times New Roman Cyr"/>
      <family val="0"/>
    </font>
    <font>
      <b/>
      <sz val="12"/>
      <color rgb="FF000099"/>
      <name val="Times New Roman"/>
      <family val="1"/>
    </font>
    <font>
      <sz val="12"/>
      <color rgb="FFA50021"/>
      <name val="Times New Roman Cyr"/>
      <family val="0"/>
    </font>
    <font>
      <b/>
      <sz val="8"/>
      <name val="Hebar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</fills>
  <borders count="17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medium"/>
      <right style="thin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ashed"/>
      <bottom style="hair"/>
    </border>
    <border>
      <left style="thin"/>
      <right style="medium"/>
      <top style="hair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8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4" borderId="0" applyNumberFormat="0" applyBorder="0" applyAlignment="0" applyProtection="0"/>
    <xf numFmtId="0" fontId="178" fillId="5" borderId="0" applyNumberFormat="0" applyBorder="0" applyAlignment="0" applyProtection="0"/>
    <xf numFmtId="0" fontId="178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10" borderId="0" applyNumberFormat="0" applyBorder="0" applyAlignment="0" applyProtection="0"/>
    <xf numFmtId="0" fontId="178" fillId="11" borderId="0" applyNumberFormat="0" applyBorder="0" applyAlignment="0" applyProtection="0"/>
    <xf numFmtId="0" fontId="178" fillId="12" borderId="0" applyNumberFormat="0" applyBorder="0" applyAlignment="0" applyProtection="0"/>
    <xf numFmtId="0" fontId="178" fillId="13" borderId="0" applyNumberFormat="0" applyBorder="0" applyAlignment="0" applyProtection="0"/>
    <xf numFmtId="0" fontId="179" fillId="14" borderId="0" applyNumberFormat="0" applyBorder="0" applyAlignment="0" applyProtection="0"/>
    <xf numFmtId="0" fontId="179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8" borderId="0" applyNumberFormat="0" applyBorder="0" applyAlignment="0" applyProtection="0"/>
    <xf numFmtId="0" fontId="179" fillId="19" borderId="0" applyNumberFormat="0" applyBorder="0" applyAlignment="0" applyProtection="0"/>
    <xf numFmtId="0" fontId="18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81" fillId="0" borderId="0">
      <alignment/>
      <protection/>
    </xf>
    <xf numFmtId="0" fontId="21" fillId="0" borderId="0">
      <alignment/>
      <protection/>
    </xf>
    <xf numFmtId="0" fontId="17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79" fillId="20" borderId="0" applyNumberFormat="0" applyBorder="0" applyAlignment="0" applyProtection="0"/>
    <xf numFmtId="0" fontId="179" fillId="21" borderId="0" applyNumberFormat="0" applyBorder="0" applyAlignment="0" applyProtection="0"/>
    <xf numFmtId="0" fontId="179" fillId="22" borderId="0" applyNumberFormat="0" applyBorder="0" applyAlignment="0" applyProtection="0"/>
    <xf numFmtId="0" fontId="179" fillId="23" borderId="0" applyNumberFormat="0" applyBorder="0" applyAlignment="0" applyProtection="0"/>
    <xf numFmtId="0" fontId="179" fillId="24" borderId="0" applyNumberFormat="0" applyBorder="0" applyAlignment="0" applyProtection="0"/>
    <xf numFmtId="0" fontId="179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2" fillId="27" borderId="2" applyNumberFormat="0" applyAlignment="0" applyProtection="0"/>
    <xf numFmtId="0" fontId="183" fillId="28" borderId="0" applyNumberFormat="0" applyBorder="0" applyAlignment="0" applyProtection="0"/>
    <xf numFmtId="0" fontId="184" fillId="0" borderId="0" applyNumberFormat="0" applyFill="0" applyBorder="0" applyAlignment="0" applyProtection="0"/>
    <xf numFmtId="0" fontId="185" fillId="0" borderId="3" applyNumberFormat="0" applyFill="0" applyAlignment="0" applyProtection="0"/>
    <xf numFmtId="0" fontId="186" fillId="0" borderId="4" applyNumberFormat="0" applyFill="0" applyAlignment="0" applyProtection="0"/>
    <xf numFmtId="0" fontId="187" fillId="0" borderId="5" applyNumberFormat="0" applyFill="0" applyAlignment="0" applyProtection="0"/>
    <xf numFmtId="0" fontId="18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8" fillId="29" borderId="6" applyNumberFormat="0" applyAlignment="0" applyProtection="0"/>
    <xf numFmtId="0" fontId="189" fillId="29" borderId="2" applyNumberFormat="0" applyAlignment="0" applyProtection="0"/>
    <xf numFmtId="0" fontId="190" fillId="30" borderId="7" applyNumberFormat="0" applyAlignment="0" applyProtection="0"/>
    <xf numFmtId="0" fontId="191" fillId="31" borderId="0" applyNumberFormat="0" applyBorder="0" applyAlignment="0" applyProtection="0"/>
    <xf numFmtId="0" fontId="192" fillId="32" borderId="0" applyNumberFormat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6" fillId="0" borderId="8" applyNumberFormat="0" applyFill="0" applyAlignment="0" applyProtection="0"/>
    <xf numFmtId="0" fontId="197" fillId="0" borderId="9" applyNumberFormat="0" applyFill="0" applyAlignment="0" applyProtection="0"/>
    <xf numFmtId="0" fontId="198" fillId="0" borderId="0" applyNumberFormat="0" applyFill="0" applyBorder="0" applyAlignment="0" applyProtection="0"/>
  </cellStyleXfs>
  <cellXfs count="1822">
    <xf numFmtId="0" fontId="0" fillId="0" borderId="0" xfId="0" applyAlignment="1">
      <alignment/>
    </xf>
    <xf numFmtId="0" fontId="6" fillId="0" borderId="0" xfId="34" applyFont="1" applyAlignment="1">
      <alignment vertical="center"/>
      <protection/>
    </xf>
    <xf numFmtId="0" fontId="6" fillId="0" borderId="0" xfId="34" applyFont="1" applyAlignment="1">
      <alignment vertical="center" wrapText="1"/>
      <protection/>
    </xf>
    <xf numFmtId="0" fontId="6" fillId="33" borderId="0" xfId="34" applyFont="1" applyFill="1" applyAlignment="1">
      <alignment vertical="center"/>
      <protection/>
    </xf>
    <xf numFmtId="0" fontId="6" fillId="0" borderId="0" xfId="34" applyFont="1" applyBorder="1" applyAlignment="1">
      <alignment vertical="center"/>
      <protection/>
    </xf>
    <xf numFmtId="0" fontId="6" fillId="0" borderId="0" xfId="34" applyFont="1" applyAlignment="1" quotePrefix="1">
      <alignment vertical="center"/>
      <protection/>
    </xf>
    <xf numFmtId="0" fontId="6" fillId="34" borderId="0" xfId="34" applyFont="1" applyFill="1" applyAlignment="1">
      <alignment vertical="center"/>
      <protection/>
    </xf>
    <xf numFmtId="0" fontId="13" fillId="0" borderId="0" xfId="34" applyNumberFormat="1" applyFont="1" applyAlignment="1">
      <alignment horizontal="right"/>
      <protection/>
    </xf>
    <xf numFmtId="0" fontId="6" fillId="0" borderId="0" xfId="34" applyNumberFormat="1" applyFont="1" applyAlignment="1">
      <alignment horizontal="right"/>
      <protection/>
    </xf>
    <xf numFmtId="0" fontId="6" fillId="34" borderId="0" xfId="34" applyNumberFormat="1" applyFont="1" applyFill="1" applyAlignment="1">
      <alignment horizontal="right"/>
      <protection/>
    </xf>
    <xf numFmtId="0" fontId="6" fillId="0" borderId="0" xfId="34" applyNumberFormat="1" applyFont="1" applyFill="1" applyAlignment="1">
      <alignment horizontal="right"/>
      <protection/>
    </xf>
    <xf numFmtId="0" fontId="13" fillId="0" borderId="0" xfId="41" applyNumberFormat="1" applyFont="1" applyFill="1" applyAlignment="1">
      <alignment horizontal="right"/>
      <protection/>
    </xf>
    <xf numFmtId="0" fontId="6" fillId="0" borderId="0" xfId="41" applyNumberFormat="1" applyFont="1" applyFill="1" applyAlignment="1">
      <alignment horizontal="right"/>
      <protection/>
    </xf>
    <xf numFmtId="0" fontId="6" fillId="0" borderId="0" xfId="34" applyNumberFormat="1" applyFont="1" applyBorder="1" applyAlignment="1">
      <alignment horizontal="right"/>
      <protection/>
    </xf>
    <xf numFmtId="3" fontId="6" fillId="0" borderId="0" xfId="34" applyNumberFormat="1" applyFont="1" applyAlignment="1" applyProtection="1">
      <alignment horizontal="right" vertical="center"/>
      <protection/>
    </xf>
    <xf numFmtId="3" fontId="22" fillId="0" borderId="10" xfId="34" applyNumberFormat="1" applyFont="1" applyFill="1" applyBorder="1" applyAlignment="1" quotePrefix="1">
      <alignment horizontal="center" vertical="center"/>
      <protection/>
    </xf>
    <xf numFmtId="0" fontId="13" fillId="0" borderId="0" xfId="34" applyNumberFormat="1" applyFont="1" applyBorder="1" applyAlignment="1">
      <alignment horizontal="right"/>
      <protection/>
    </xf>
    <xf numFmtId="0" fontId="13" fillId="34" borderId="0" xfId="34" applyNumberFormat="1" applyFont="1" applyFill="1" applyAlignment="1">
      <alignment horizontal="right"/>
      <protection/>
    </xf>
    <xf numFmtId="0" fontId="6" fillId="0" borderId="0" xfId="34" applyNumberFormat="1" applyFont="1" applyFill="1" applyBorder="1" applyAlignment="1">
      <alignment horizontal="right"/>
      <protection/>
    </xf>
    <xf numFmtId="0" fontId="6" fillId="0" borderId="11" xfId="34" applyFont="1" applyBorder="1" applyAlignment="1">
      <alignment vertical="center" wrapText="1"/>
      <protection/>
    </xf>
    <xf numFmtId="3" fontId="6" fillId="0" borderId="11" xfId="34" applyNumberFormat="1" applyFont="1" applyBorder="1" applyAlignment="1">
      <alignment horizontal="right" vertical="center"/>
      <protection/>
    </xf>
    <xf numFmtId="3" fontId="6" fillId="0" borderId="12" xfId="34" applyNumberFormat="1" applyFont="1" applyBorder="1" applyAlignment="1">
      <alignment horizontal="right" vertical="center"/>
      <protection/>
    </xf>
    <xf numFmtId="0" fontId="6" fillId="0" borderId="13" xfId="34" applyFont="1" applyBorder="1" applyAlignment="1">
      <alignment vertical="center" wrapText="1"/>
      <protection/>
    </xf>
    <xf numFmtId="0" fontId="6" fillId="34" borderId="0" xfId="34" applyNumberFormat="1" applyFont="1" applyFill="1" applyBorder="1" applyAlignment="1">
      <alignment horizontal="right"/>
      <protection/>
    </xf>
    <xf numFmtId="0" fontId="6" fillId="35" borderId="0" xfId="34" applyNumberFormat="1" applyFont="1" applyFill="1" applyBorder="1" applyAlignment="1">
      <alignment horizontal="right"/>
      <protection/>
    </xf>
    <xf numFmtId="0" fontId="10" fillId="34" borderId="0" xfId="41" applyFont="1" applyFill="1" applyBorder="1" applyAlignment="1">
      <alignment horizontal="right"/>
      <protection/>
    </xf>
    <xf numFmtId="0" fontId="6" fillId="0" borderId="0" xfId="41" applyNumberFormat="1" applyFont="1" applyFill="1" applyBorder="1" applyAlignment="1">
      <alignment horizontal="right"/>
      <protection/>
    </xf>
    <xf numFmtId="0" fontId="6" fillId="36" borderId="0" xfId="34" applyFont="1" applyFill="1" applyAlignment="1" applyProtection="1">
      <alignment vertical="center"/>
      <protection/>
    </xf>
    <xf numFmtId="0" fontId="23" fillId="0" borderId="0" xfId="34" applyFont="1">
      <alignment/>
      <protection/>
    </xf>
    <xf numFmtId="0" fontId="23" fillId="0" borderId="0" xfId="34" applyFont="1" applyAlignment="1">
      <alignment/>
      <protection/>
    </xf>
    <xf numFmtId="0" fontId="23" fillId="0" borderId="0" xfId="34" applyFont="1" applyAlignment="1">
      <alignment wrapText="1"/>
      <protection/>
    </xf>
    <xf numFmtId="3" fontId="23" fillId="0" borderId="0" xfId="34" applyNumberFormat="1" applyFont="1" applyAlignment="1">
      <alignment/>
      <protection/>
    </xf>
    <xf numFmtId="0" fontId="21" fillId="0" borderId="0" xfId="34">
      <alignment/>
      <protection/>
    </xf>
    <xf numFmtId="0" fontId="9" fillId="0" borderId="0" xfId="34" applyFont="1" applyAlignment="1">
      <alignment/>
      <protection/>
    </xf>
    <xf numFmtId="0" fontId="23" fillId="37" borderId="0" xfId="34" applyFont="1" applyFill="1">
      <alignment/>
      <protection/>
    </xf>
    <xf numFmtId="190" fontId="23" fillId="0" borderId="0" xfId="34" applyNumberFormat="1" applyFont="1">
      <alignment/>
      <protection/>
    </xf>
    <xf numFmtId="0" fontId="23" fillId="37" borderId="0" xfId="34" applyFont="1" applyFill="1" applyBorder="1">
      <alignment/>
      <protection/>
    </xf>
    <xf numFmtId="3" fontId="18" fillId="37" borderId="0" xfId="34" applyNumberFormat="1" applyFont="1" applyFill="1" applyBorder="1" applyAlignment="1">
      <alignment horizontal="right"/>
      <protection/>
    </xf>
    <xf numFmtId="0" fontId="21" fillId="37" borderId="0" xfId="34" applyFill="1" applyBorder="1">
      <alignment/>
      <protection/>
    </xf>
    <xf numFmtId="0" fontId="23" fillId="0" borderId="0" xfId="34" applyFont="1" applyFill="1">
      <alignment/>
      <protection/>
    </xf>
    <xf numFmtId="0" fontId="18" fillId="0" borderId="0" xfId="34" applyFont="1" applyBorder="1" applyAlignment="1">
      <alignment vertical="center"/>
      <protection/>
    </xf>
    <xf numFmtId="3" fontId="6" fillId="0" borderId="14" xfId="34" applyNumberFormat="1" applyFont="1" applyBorder="1" applyAlignment="1">
      <alignment horizontal="right" vertical="center"/>
      <protection/>
    </xf>
    <xf numFmtId="0" fontId="28" fillId="0" borderId="0" xfId="35" applyFont="1" applyAlignment="1">
      <alignment vertical="center"/>
      <protection/>
    </xf>
    <xf numFmtId="0" fontId="29" fillId="0" borderId="0" xfId="35" applyFont="1" applyAlignment="1">
      <alignment vertical="center"/>
      <protection/>
    </xf>
    <xf numFmtId="0" fontId="29" fillId="0" borderId="0" xfId="35" applyFont="1" applyAlignment="1">
      <alignment vertical="center" wrapText="1"/>
      <protection/>
    </xf>
    <xf numFmtId="1" fontId="30" fillId="0" borderId="0" xfId="35" applyNumberFormat="1" applyFont="1" applyAlignment="1">
      <alignment vertical="center"/>
      <protection/>
    </xf>
    <xf numFmtId="0" fontId="31" fillId="0" borderId="0" xfId="35" applyFont="1" applyProtection="1">
      <alignment/>
      <protection locked="0"/>
    </xf>
    <xf numFmtId="0" fontId="29" fillId="0" borderId="0" xfId="35" applyFont="1" applyAlignment="1" applyProtection="1">
      <alignment vertical="center"/>
      <protection locked="0"/>
    </xf>
    <xf numFmtId="0" fontId="29" fillId="0" borderId="0" xfId="35" applyFont="1" applyBorder="1" applyAlignment="1">
      <alignment vertical="center"/>
      <protection/>
    </xf>
    <xf numFmtId="0" fontId="29" fillId="0" borderId="0" xfId="35" applyFont="1" applyBorder="1" applyAlignment="1">
      <alignment vertical="center" wrapText="1"/>
      <protection/>
    </xf>
    <xf numFmtId="0" fontId="29" fillId="0" borderId="0" xfId="35" applyFont="1" applyAlignment="1">
      <alignment horizontal="center" vertical="center"/>
      <protection/>
    </xf>
    <xf numFmtId="14" fontId="29" fillId="38" borderId="0" xfId="35" applyNumberFormat="1" applyFont="1" applyFill="1" applyAlignment="1" applyProtection="1" quotePrefix="1">
      <alignment horizontal="center" vertical="center"/>
      <protection locked="0"/>
    </xf>
    <xf numFmtId="14" fontId="29" fillId="38" borderId="0" xfId="35" applyNumberFormat="1" applyFont="1" applyFill="1" applyAlignment="1" applyProtection="1">
      <alignment horizontal="center" vertical="center"/>
      <protection locked="0"/>
    </xf>
    <xf numFmtId="0" fontId="29" fillId="0" borderId="0" xfId="35" applyFont="1" applyAlignment="1" quotePrefix="1">
      <alignment vertical="center"/>
      <protection/>
    </xf>
    <xf numFmtId="49" fontId="29" fillId="38" borderId="10" xfId="35" applyNumberFormat="1" applyFont="1" applyFill="1" applyBorder="1" applyAlignment="1" applyProtection="1">
      <alignment horizontal="center" vertical="center"/>
      <protection locked="0"/>
    </xf>
    <xf numFmtId="49" fontId="35" fillId="38" borderId="15" xfId="35" applyNumberFormat="1" applyFont="1" applyFill="1" applyBorder="1" applyAlignment="1" applyProtection="1">
      <alignment horizontal="center" vertical="center"/>
      <protection locked="0"/>
    </xf>
    <xf numFmtId="0" fontId="29" fillId="0" borderId="0" xfId="35" applyFont="1" applyAlignment="1" quotePrefix="1">
      <alignment horizontal="center" vertical="center"/>
      <protection/>
    </xf>
    <xf numFmtId="188" fontId="29" fillId="0" borderId="0" xfId="35" applyNumberFormat="1" applyFont="1" applyAlignment="1">
      <alignment vertical="center"/>
      <protection/>
    </xf>
    <xf numFmtId="0" fontId="28" fillId="0" borderId="0" xfId="35" applyFont="1" applyBorder="1" applyAlignment="1">
      <alignment vertical="center"/>
      <protection/>
    </xf>
    <xf numFmtId="0" fontId="36" fillId="0" borderId="11" xfId="41" applyFont="1" applyFill="1" applyBorder="1" applyAlignment="1">
      <alignment horizontal="left" vertical="center" wrapText="1"/>
      <protection/>
    </xf>
    <xf numFmtId="0" fontId="29" fillId="0" borderId="16" xfId="35" applyFont="1" applyBorder="1" applyAlignment="1">
      <alignment horizontal="center" vertical="center"/>
      <protection/>
    </xf>
    <xf numFmtId="0" fontId="29" fillId="0" borderId="17" xfId="35" applyFont="1" applyBorder="1" applyAlignment="1">
      <alignment horizontal="center" vertical="center"/>
      <protection/>
    </xf>
    <xf numFmtId="0" fontId="29" fillId="0" borderId="18" xfId="35" applyFont="1" applyBorder="1" applyAlignment="1">
      <alignment horizontal="center" vertical="center"/>
      <protection/>
    </xf>
    <xf numFmtId="0" fontId="38" fillId="0" borderId="11" xfId="35" applyFont="1" applyBorder="1" applyAlignment="1">
      <alignment vertical="center"/>
      <protection/>
    </xf>
    <xf numFmtId="0" fontId="29" fillId="0" borderId="12" xfId="35" applyFont="1" applyBorder="1" applyAlignment="1">
      <alignment horizontal="center" vertical="center"/>
      <protection/>
    </xf>
    <xf numFmtId="0" fontId="39" fillId="0" borderId="0" xfId="35" applyFont="1" applyAlignment="1">
      <alignment vertical="center"/>
      <protection/>
    </xf>
    <xf numFmtId="189" fontId="40" fillId="38" borderId="19" xfId="41" applyNumberFormat="1" applyFont="1" applyFill="1" applyBorder="1" applyAlignment="1" quotePrefix="1">
      <alignment horizontal="right" vertical="center"/>
      <protection/>
    </xf>
    <xf numFmtId="3" fontId="36" fillId="0" borderId="20" xfId="35" applyNumberFormat="1" applyFont="1" applyBorder="1" applyAlignment="1">
      <alignment horizontal="right" vertical="center"/>
      <protection/>
    </xf>
    <xf numFmtId="0" fontId="41" fillId="0" borderId="0" xfId="35" applyFont="1" applyAlignment="1">
      <alignment vertical="center"/>
      <protection/>
    </xf>
    <xf numFmtId="189" fontId="40" fillId="38" borderId="17" xfId="41" applyNumberFormat="1" applyFont="1" applyFill="1" applyBorder="1" applyAlignment="1" quotePrefix="1">
      <alignment horizontal="right" vertical="center"/>
      <protection/>
    </xf>
    <xf numFmtId="3" fontId="36" fillId="0" borderId="21" xfId="35" applyNumberFormat="1" applyFont="1" applyBorder="1" applyAlignment="1">
      <alignment horizontal="right" vertical="center"/>
      <protection/>
    </xf>
    <xf numFmtId="0" fontId="41" fillId="35" borderId="0" xfId="35" applyFont="1" applyFill="1" applyAlignment="1">
      <alignment vertical="center"/>
      <protection/>
    </xf>
    <xf numFmtId="0" fontId="41" fillId="34" borderId="0" xfId="35" applyFont="1" applyFill="1" applyAlignment="1">
      <alignment vertical="center"/>
      <protection/>
    </xf>
    <xf numFmtId="0" fontId="41" fillId="0" borderId="22" xfId="41" applyNumberFormat="1" applyFont="1" applyFill="1" applyBorder="1" applyAlignment="1" quotePrefix="1">
      <alignment horizontal="right"/>
      <protection/>
    </xf>
    <xf numFmtId="189" fontId="40" fillId="38" borderId="0" xfId="41" applyNumberFormat="1" applyFont="1" applyFill="1" applyBorder="1" applyAlignment="1" quotePrefix="1">
      <alignment horizontal="right" vertical="center"/>
      <protection/>
    </xf>
    <xf numFmtId="0" fontId="41" fillId="0" borderId="0" xfId="35" applyNumberFormat="1" applyFont="1" applyAlignment="1">
      <alignment horizontal="right"/>
      <protection/>
    </xf>
    <xf numFmtId="0" fontId="41" fillId="0" borderId="0" xfId="41" applyNumberFormat="1" applyFont="1" applyFill="1" applyAlignment="1">
      <alignment horizontal="right"/>
      <protection/>
    </xf>
    <xf numFmtId="0" fontId="40" fillId="38" borderId="23" xfId="41" applyFont="1" applyFill="1" applyBorder="1" applyAlignment="1" quotePrefix="1">
      <alignment horizontal="left"/>
      <protection/>
    </xf>
    <xf numFmtId="186" fontId="42" fillId="0" borderId="0" xfId="41" applyNumberFormat="1" applyFont="1" applyFill="1" applyBorder="1">
      <alignment/>
      <protection/>
    </xf>
    <xf numFmtId="0" fontId="43" fillId="0" borderId="0" xfId="41" applyFont="1" applyFill="1" applyBorder="1">
      <alignment/>
      <protection/>
    </xf>
    <xf numFmtId="0" fontId="43" fillId="0" borderId="24" xfId="41" applyFont="1" applyFill="1" applyBorder="1">
      <alignment/>
      <protection/>
    </xf>
    <xf numFmtId="0" fontId="44" fillId="0" borderId="0" xfId="35" applyFont="1" applyAlignment="1">
      <alignment vertical="center"/>
      <protection/>
    </xf>
    <xf numFmtId="0" fontId="28" fillId="0" borderId="0" xfId="35" applyNumberFormat="1" applyFont="1" applyBorder="1" applyAlignment="1">
      <alignment horizontal="right"/>
      <protection/>
    </xf>
    <xf numFmtId="0" fontId="37" fillId="0" borderId="11" xfId="41" applyFont="1" applyFill="1" applyBorder="1" applyAlignment="1" quotePrefix="1">
      <alignment horizontal="right" vertical="center"/>
      <protection/>
    </xf>
    <xf numFmtId="0" fontId="45" fillId="0" borderId="12" xfId="41" applyFont="1" applyFill="1" applyBorder="1" applyAlignment="1">
      <alignment horizontal="right" vertical="center"/>
      <protection/>
    </xf>
    <xf numFmtId="3" fontId="35" fillId="0" borderId="10" xfId="35" applyNumberFormat="1" applyFont="1" applyBorder="1" applyAlignment="1">
      <alignment vertical="center"/>
      <protection/>
    </xf>
    <xf numFmtId="0" fontId="46" fillId="0" borderId="0" xfId="35" applyFont="1" applyBorder="1" applyAlignment="1">
      <alignment vertical="center"/>
      <protection/>
    </xf>
    <xf numFmtId="0" fontId="37" fillId="0" borderId="0" xfId="41" applyFont="1" applyFill="1" applyBorder="1" applyAlignment="1" quotePrefix="1">
      <alignment horizontal="right" vertical="center"/>
      <protection/>
    </xf>
    <xf numFmtId="189" fontId="45" fillId="0" borderId="0" xfId="41" applyNumberFormat="1" applyFont="1" applyFill="1" applyBorder="1" applyAlignment="1" quotePrefix="1">
      <alignment horizontal="center" vertical="center"/>
      <protection/>
    </xf>
    <xf numFmtId="0" fontId="27" fillId="0" borderId="0" xfId="41" applyFont="1" applyFill="1" applyBorder="1" applyAlignment="1">
      <alignment horizontal="left" vertical="center" wrapText="1"/>
      <protection/>
    </xf>
    <xf numFmtId="3" fontId="29" fillId="0" borderId="0" xfId="35" applyNumberFormat="1" applyFont="1" applyBorder="1" applyAlignment="1" applyProtection="1">
      <alignment horizontal="right" vertical="center"/>
      <protection locked="0"/>
    </xf>
    <xf numFmtId="3" fontId="29" fillId="0" borderId="0" xfId="35" applyNumberFormat="1" applyFont="1" applyAlignment="1">
      <alignment horizontal="right" vertical="center"/>
      <protection/>
    </xf>
    <xf numFmtId="3" fontId="29" fillId="0" borderId="0" xfId="35" applyNumberFormat="1" applyFont="1" applyAlignment="1">
      <alignment horizontal="center" vertical="center"/>
      <protection/>
    </xf>
    <xf numFmtId="0" fontId="34" fillId="0" borderId="0" xfId="35" applyFont="1" applyAlignment="1">
      <alignment vertical="center" wrapText="1"/>
      <protection/>
    </xf>
    <xf numFmtId="14" fontId="29" fillId="0" borderId="0" xfId="35" applyNumberFormat="1" applyFont="1" applyFill="1" applyAlignment="1" applyProtection="1" quotePrefix="1">
      <alignment horizontal="center" vertical="center"/>
      <protection/>
    </xf>
    <xf numFmtId="14" fontId="29" fillId="0" borderId="0" xfId="35" applyNumberFormat="1" applyFont="1" applyFill="1" applyAlignment="1" applyProtection="1">
      <alignment horizontal="center" vertical="center"/>
      <protection/>
    </xf>
    <xf numFmtId="49" fontId="29" fillId="38" borderId="10" xfId="35" applyNumberFormat="1" applyFont="1" applyFill="1" applyBorder="1" applyAlignment="1">
      <alignment horizontal="center" vertical="center"/>
      <protection/>
    </xf>
    <xf numFmtId="3" fontId="29" fillId="0" borderId="0" xfId="35" applyNumberFormat="1" applyFont="1" applyAlignment="1" quotePrefix="1">
      <alignment horizontal="right" vertical="center"/>
      <protection/>
    </xf>
    <xf numFmtId="49" fontId="35" fillId="38" borderId="15" xfId="35" applyNumberFormat="1" applyFont="1" applyFill="1" applyBorder="1" applyAlignment="1">
      <alignment horizontal="center" vertical="center"/>
      <protection/>
    </xf>
    <xf numFmtId="0" fontId="29" fillId="0" borderId="19" xfId="35" applyFont="1" applyBorder="1" applyAlignment="1">
      <alignment horizontal="center" vertical="center"/>
      <protection/>
    </xf>
    <xf numFmtId="0" fontId="38" fillId="0" borderId="11" xfId="35" applyFont="1" applyBorder="1" applyAlignment="1">
      <alignment horizontal="left" vertical="center"/>
      <protection/>
    </xf>
    <xf numFmtId="3" fontId="36" fillId="35" borderId="25" xfId="35" applyNumberFormat="1" applyFont="1" applyFill="1" applyBorder="1" applyAlignment="1" applyProtection="1">
      <alignment horizontal="right" vertical="center"/>
      <protection locked="0"/>
    </xf>
    <xf numFmtId="3" fontId="36" fillId="35" borderId="20" xfId="35" applyNumberFormat="1" applyFont="1" applyFill="1" applyBorder="1" applyAlignment="1" applyProtection="1">
      <alignment horizontal="right" vertical="center"/>
      <protection locked="0"/>
    </xf>
    <xf numFmtId="3" fontId="36" fillId="35" borderId="23" xfId="35" applyNumberFormat="1" applyFont="1" applyFill="1" applyBorder="1" applyAlignment="1" applyProtection="1">
      <alignment horizontal="right" vertical="center"/>
      <protection locked="0"/>
    </xf>
    <xf numFmtId="3" fontId="36" fillId="35" borderId="21" xfId="35" applyNumberFormat="1" applyFont="1" applyFill="1" applyBorder="1" applyAlignment="1" applyProtection="1">
      <alignment horizontal="right" vertical="center"/>
      <protection locked="0"/>
    </xf>
    <xf numFmtId="0" fontId="41" fillId="0" borderId="0" xfId="35" applyNumberFormat="1" applyFont="1" applyBorder="1" applyAlignment="1">
      <alignment horizontal="right"/>
      <protection/>
    </xf>
    <xf numFmtId="0" fontId="40" fillId="38" borderId="23" xfId="35" applyFont="1" applyFill="1" applyBorder="1" applyAlignment="1">
      <alignment vertical="center"/>
      <protection/>
    </xf>
    <xf numFmtId="0" fontId="41" fillId="34" borderId="0" xfId="35" applyNumberFormat="1" applyFont="1" applyFill="1" applyAlignment="1">
      <alignment horizontal="right"/>
      <protection/>
    </xf>
    <xf numFmtId="189" fontId="40" fillId="38" borderId="17" xfId="41" applyNumberFormat="1" applyFont="1" applyFill="1" applyBorder="1" applyAlignment="1" quotePrefix="1">
      <alignment horizontal="right"/>
      <protection/>
    </xf>
    <xf numFmtId="0" fontId="41" fillId="0" borderId="0" xfId="35" applyFont="1">
      <alignment/>
      <protection/>
    </xf>
    <xf numFmtId="189" fontId="40" fillId="38" borderId="17" xfId="41" applyNumberFormat="1" applyFont="1" applyFill="1" applyBorder="1" applyAlignment="1">
      <alignment horizontal="right"/>
      <protection/>
    </xf>
    <xf numFmtId="3" fontId="36" fillId="0" borderId="26" xfId="35" applyNumberFormat="1" applyFont="1" applyBorder="1" applyAlignment="1">
      <alignment horizontal="right" vertical="center"/>
      <protection/>
    </xf>
    <xf numFmtId="3" fontId="36" fillId="35" borderId="27" xfId="35" applyNumberFormat="1" applyFont="1" applyFill="1" applyBorder="1" applyAlignment="1" applyProtection="1">
      <alignment horizontal="right" vertical="center"/>
      <protection locked="0"/>
    </xf>
    <xf numFmtId="3" fontId="36" fillId="35" borderId="28" xfId="35" applyNumberFormat="1" applyFont="1" applyFill="1" applyBorder="1" applyAlignment="1" applyProtection="1">
      <alignment horizontal="right" vertical="center"/>
      <protection locked="0"/>
    </xf>
    <xf numFmtId="3" fontId="36" fillId="35" borderId="26" xfId="35" applyNumberFormat="1" applyFont="1" applyFill="1" applyBorder="1" applyAlignment="1" applyProtection="1">
      <alignment horizontal="right" vertical="center"/>
      <protection locked="0"/>
    </xf>
    <xf numFmtId="0" fontId="28" fillId="0" borderId="0" xfId="35" applyNumberFormat="1" applyFont="1" applyAlignment="1">
      <alignment horizontal="right"/>
      <protection/>
    </xf>
    <xf numFmtId="191" fontId="37" fillId="0" borderId="11" xfId="41" applyNumberFormat="1" applyFont="1" applyFill="1" applyBorder="1" applyAlignment="1">
      <alignment vertical="center"/>
      <protection/>
    </xf>
    <xf numFmtId="3" fontId="35" fillId="35" borderId="10" xfId="35" applyNumberFormat="1" applyFont="1" applyFill="1" applyBorder="1" applyAlignment="1">
      <alignment vertical="center"/>
      <protection/>
    </xf>
    <xf numFmtId="0" fontId="37" fillId="0" borderId="0" xfId="41" applyFont="1" applyFill="1" applyBorder="1" applyAlignment="1">
      <alignment horizontal="center" vertical="center"/>
      <protection/>
    </xf>
    <xf numFmtId="0" fontId="29" fillId="0" borderId="17" xfId="35" applyFont="1" applyBorder="1" applyAlignment="1" quotePrefix="1">
      <alignment horizontal="center" vertical="center"/>
      <protection/>
    </xf>
    <xf numFmtId="3" fontId="36" fillId="0" borderId="20" xfId="35" applyNumberFormat="1" applyFont="1" applyBorder="1" applyAlignment="1">
      <alignment vertical="center"/>
      <protection/>
    </xf>
    <xf numFmtId="3" fontId="36" fillId="0" borderId="21" xfId="35" applyNumberFormat="1" applyFont="1" applyBorder="1" applyAlignment="1" applyProtection="1">
      <alignment vertical="center"/>
      <protection/>
    </xf>
    <xf numFmtId="189" fontId="40" fillId="38" borderId="13" xfId="41" applyNumberFormat="1" applyFont="1" applyFill="1" applyBorder="1" applyAlignment="1" quotePrefix="1">
      <alignment horizontal="right" vertical="center"/>
      <protection/>
    </xf>
    <xf numFmtId="3" fontId="36" fillId="0" borderId="29" xfId="35" applyNumberFormat="1" applyFont="1" applyBorder="1" applyAlignment="1" applyProtection="1">
      <alignment vertical="center"/>
      <protection/>
    </xf>
    <xf numFmtId="189" fontId="35" fillId="0" borderId="11" xfId="41" applyNumberFormat="1" applyFont="1" applyFill="1" applyBorder="1" applyAlignment="1" quotePrefix="1">
      <alignment horizontal="center" vertical="center"/>
      <protection/>
    </xf>
    <xf numFmtId="3" fontId="35" fillId="0" borderId="11" xfId="35" applyNumberFormat="1" applyFont="1" applyBorder="1" applyAlignment="1">
      <alignment vertical="center"/>
      <protection/>
    </xf>
    <xf numFmtId="3" fontId="35" fillId="0" borderId="12" xfId="35" applyNumberFormat="1" applyFont="1" applyBorder="1" applyAlignment="1">
      <alignment vertical="center"/>
      <protection/>
    </xf>
    <xf numFmtId="3" fontId="36" fillId="0" borderId="21" xfId="35" applyNumberFormat="1" applyFont="1" applyBorder="1" applyAlignment="1">
      <alignment vertical="center"/>
      <protection/>
    </xf>
    <xf numFmtId="0" fontId="43" fillId="0" borderId="0" xfId="41" applyFont="1" applyFill="1">
      <alignment/>
      <protection/>
    </xf>
    <xf numFmtId="0" fontId="42" fillId="34" borderId="0" xfId="41" applyFont="1" applyFill="1" applyBorder="1" applyAlignment="1">
      <alignment horizontal="right"/>
      <protection/>
    </xf>
    <xf numFmtId="0" fontId="40" fillId="38" borderId="23" xfId="41" applyFont="1" applyFill="1" applyBorder="1">
      <alignment/>
      <protection/>
    </xf>
    <xf numFmtId="3" fontId="36" fillId="0" borderId="21" xfId="35" applyNumberFormat="1" applyFont="1" applyBorder="1" applyAlignment="1" applyProtection="1">
      <alignment horizontal="right" vertical="center"/>
      <protection locked="0"/>
    </xf>
    <xf numFmtId="3" fontId="36" fillId="0" borderId="20" xfId="35" applyNumberFormat="1" applyFont="1" applyBorder="1" applyAlignment="1" applyProtection="1">
      <alignment vertical="center"/>
      <protection locked="0"/>
    </xf>
    <xf numFmtId="3" fontId="36" fillId="0" borderId="21" xfId="35" applyNumberFormat="1" applyFont="1" applyBorder="1" applyAlignment="1" applyProtection="1">
      <alignment vertical="center"/>
      <protection locked="0"/>
    </xf>
    <xf numFmtId="0" fontId="34" fillId="0" borderId="0" xfId="35" applyFont="1" applyAlignment="1">
      <alignment vertical="center"/>
      <protection/>
    </xf>
    <xf numFmtId="0" fontId="29" fillId="39" borderId="16" xfId="35" applyFont="1" applyFill="1" applyBorder="1" applyAlignment="1" quotePrefix="1">
      <alignment horizontal="center" vertical="center"/>
      <protection/>
    </xf>
    <xf numFmtId="0" fontId="29" fillId="39" borderId="16" xfId="35" applyFont="1" applyFill="1" applyBorder="1" applyAlignment="1">
      <alignment vertical="center"/>
      <protection/>
    </xf>
    <xf numFmtId="0" fontId="29" fillId="39" borderId="19" xfId="35" applyFont="1" applyFill="1" applyBorder="1" applyAlignment="1" quotePrefix="1">
      <alignment horizontal="center" vertical="center" wrapText="1"/>
      <protection/>
    </xf>
    <xf numFmtId="0" fontId="29" fillId="39" borderId="30" xfId="35" applyFont="1" applyFill="1" applyBorder="1" applyAlignment="1" quotePrefix="1">
      <alignment horizontal="center" vertical="center" wrapText="1"/>
      <protection/>
    </xf>
    <xf numFmtId="0" fontId="29" fillId="39" borderId="17" xfId="35" applyFont="1" applyFill="1" applyBorder="1" applyAlignment="1" quotePrefix="1">
      <alignment horizontal="center" vertical="center" wrapText="1"/>
      <protection/>
    </xf>
    <xf numFmtId="0" fontId="29" fillId="39" borderId="11" xfId="35" applyFont="1" applyFill="1" applyBorder="1" applyAlignment="1" quotePrefix="1">
      <alignment horizontal="left" vertical="center"/>
      <protection/>
    </xf>
    <xf numFmtId="0" fontId="29" fillId="39" borderId="12" xfId="35" applyFont="1" applyFill="1" applyBorder="1" applyAlignment="1">
      <alignment horizontal="center" vertical="center"/>
      <protection/>
    </xf>
    <xf numFmtId="0" fontId="29" fillId="39" borderId="11" xfId="35" applyFont="1" applyFill="1" applyBorder="1" applyAlignment="1" quotePrefix="1">
      <alignment horizontal="left" vertical="center" wrapText="1"/>
      <protection/>
    </xf>
    <xf numFmtId="0" fontId="29" fillId="39" borderId="13" xfId="35" applyFont="1" applyFill="1" applyBorder="1" applyAlignment="1">
      <alignment vertical="center"/>
      <protection/>
    </xf>
    <xf numFmtId="186" fontId="29" fillId="39" borderId="31" xfId="35" applyNumberFormat="1" applyFont="1" applyFill="1" applyBorder="1" applyAlignment="1" quotePrefix="1">
      <alignment horizontal="center" vertical="center"/>
      <protection/>
    </xf>
    <xf numFmtId="186" fontId="29" fillId="39" borderId="30" xfId="35" applyNumberFormat="1" applyFont="1" applyFill="1" applyBorder="1" applyAlignment="1" quotePrefix="1">
      <alignment horizontal="center" vertical="center" wrapText="1"/>
      <protection/>
    </xf>
    <xf numFmtId="3" fontId="35" fillId="0" borderId="30" xfId="35" applyNumberFormat="1" applyFont="1" applyBorder="1" applyAlignment="1">
      <alignment horizontal="right" vertical="center"/>
      <protection/>
    </xf>
    <xf numFmtId="186" fontId="29" fillId="0" borderId="0" xfId="35" applyNumberFormat="1" applyFont="1" applyBorder="1" applyAlignment="1">
      <alignment vertical="center"/>
      <protection/>
    </xf>
    <xf numFmtId="186" fontId="29" fillId="0" borderId="0" xfId="35" applyNumberFormat="1" applyFont="1" applyBorder="1" applyAlignment="1">
      <alignment vertical="center" wrapText="1"/>
      <protection/>
    </xf>
    <xf numFmtId="3" fontId="29" fillId="0" borderId="0" xfId="35" applyNumberFormat="1" applyFont="1" applyBorder="1" applyAlignment="1">
      <alignment horizontal="right" vertical="center"/>
      <protection/>
    </xf>
    <xf numFmtId="0" fontId="29" fillId="0" borderId="11" xfId="35" applyFont="1" applyBorder="1" applyAlignment="1" quotePrefix="1">
      <alignment horizontal="center" vertical="center"/>
      <protection/>
    </xf>
    <xf numFmtId="0" fontId="29" fillId="0" borderId="11" xfId="35" applyFont="1" applyBorder="1" applyAlignment="1">
      <alignment horizontal="left" vertical="center"/>
      <protection/>
    </xf>
    <xf numFmtId="3" fontId="36" fillId="0" borderId="21" xfId="35" applyNumberFormat="1" applyFont="1" applyBorder="1" applyAlignment="1" applyProtection="1">
      <alignment horizontal="right" vertical="center"/>
      <protection/>
    </xf>
    <xf numFmtId="186" fontId="43" fillId="0" borderId="0" xfId="41" applyNumberFormat="1" applyFont="1" applyFill="1" applyBorder="1">
      <alignment/>
      <protection/>
    </xf>
    <xf numFmtId="186" fontId="43" fillId="0" borderId="0" xfId="41" applyNumberFormat="1" applyFont="1" applyFill="1" applyBorder="1" applyProtection="1">
      <alignment/>
      <protection locked="0"/>
    </xf>
    <xf numFmtId="186" fontId="43" fillId="0" borderId="0" xfId="41" applyNumberFormat="1" applyFont="1" applyFill="1">
      <alignment/>
      <protection/>
    </xf>
    <xf numFmtId="186" fontId="43" fillId="0" borderId="0" xfId="41" applyNumberFormat="1" applyFont="1" applyFill="1" applyProtection="1">
      <alignment/>
      <protection locked="0"/>
    </xf>
    <xf numFmtId="186" fontId="42" fillId="0" borderId="0" xfId="41" applyNumberFormat="1" applyFont="1" applyFill="1">
      <alignment/>
      <protection/>
    </xf>
    <xf numFmtId="186" fontId="37" fillId="0" borderId="11" xfId="41" applyNumberFormat="1" applyFont="1" applyFill="1" applyBorder="1" applyAlignment="1">
      <alignment horizontal="right" vertical="center"/>
      <protection/>
    </xf>
    <xf numFmtId="0" fontId="29" fillId="0" borderId="0" xfId="35" applyFont="1" applyAlignment="1" applyProtection="1">
      <alignment vertical="center"/>
      <protection/>
    </xf>
    <xf numFmtId="0" fontId="29" fillId="0" borderId="0" xfId="35" applyFont="1" applyAlignment="1" applyProtection="1">
      <alignment vertical="center" wrapText="1"/>
      <protection/>
    </xf>
    <xf numFmtId="0" fontId="29" fillId="0" borderId="0" xfId="35" applyFont="1" applyAlignment="1" applyProtection="1" quotePrefix="1">
      <alignment vertical="center"/>
      <protection/>
    </xf>
    <xf numFmtId="3" fontId="29" fillId="0" borderId="0" xfId="35" applyNumberFormat="1" applyFont="1" applyAlignment="1" applyProtection="1">
      <alignment horizontal="right" vertical="center"/>
      <protection/>
    </xf>
    <xf numFmtId="0" fontId="29" fillId="0" borderId="0" xfId="35" applyFont="1" applyBorder="1" applyAlignment="1" applyProtection="1">
      <alignment vertical="center"/>
      <protection/>
    </xf>
    <xf numFmtId="0" fontId="29" fillId="0" borderId="0" xfId="35" applyFont="1" applyBorder="1" applyAlignment="1" applyProtection="1">
      <alignment vertical="center" wrapText="1"/>
      <protection/>
    </xf>
    <xf numFmtId="189" fontId="35" fillId="0" borderId="11" xfId="41" applyNumberFormat="1" applyFont="1" applyFill="1" applyBorder="1" applyAlignment="1" applyProtection="1" quotePrefix="1">
      <alignment horizontal="center" vertical="center"/>
      <protection/>
    </xf>
    <xf numFmtId="0" fontId="29" fillId="0" borderId="19" xfId="35" applyFont="1" applyBorder="1" applyAlignment="1" applyProtection="1" quotePrefix="1">
      <alignment horizontal="center" vertical="center"/>
      <protection/>
    </xf>
    <xf numFmtId="189" fontId="40" fillId="38" borderId="19" xfId="41" applyNumberFormat="1" applyFont="1" applyFill="1" applyBorder="1" applyAlignment="1" applyProtection="1">
      <alignment horizontal="center" vertical="center"/>
      <protection/>
    </xf>
    <xf numFmtId="189" fontId="40" fillId="38" borderId="17" xfId="41" applyNumberFormat="1" applyFont="1" applyFill="1" applyBorder="1" applyAlignment="1" applyProtection="1">
      <alignment horizontal="center" vertical="center"/>
      <protection/>
    </xf>
    <xf numFmtId="186" fontId="37" fillId="0" borderId="11" xfId="41" applyNumberFormat="1" applyFont="1" applyFill="1" applyBorder="1" applyAlignment="1" applyProtection="1">
      <alignment horizontal="right" vertical="center"/>
      <protection/>
    </xf>
    <xf numFmtId="3" fontId="35" fillId="0" borderId="10" xfId="35" applyNumberFormat="1" applyFont="1" applyBorder="1" applyAlignment="1" applyProtection="1">
      <alignment vertical="center"/>
      <protection/>
    </xf>
    <xf numFmtId="0" fontId="34" fillId="0" borderId="0" xfId="35" applyFont="1">
      <alignment/>
      <protection/>
    </xf>
    <xf numFmtId="0" fontId="46" fillId="0" borderId="0" xfId="35" applyFont="1">
      <alignment/>
      <protection/>
    </xf>
    <xf numFmtId="1" fontId="6" fillId="0" borderId="18" xfId="34" applyNumberFormat="1" applyFont="1" applyBorder="1" applyAlignment="1">
      <alignment horizontal="center" vertical="center" wrapText="1"/>
      <protection/>
    </xf>
    <xf numFmtId="0" fontId="28" fillId="40" borderId="0" xfId="35" applyFont="1" applyFill="1" applyAlignment="1">
      <alignment vertical="center"/>
      <protection/>
    </xf>
    <xf numFmtId="0" fontId="39" fillId="40" borderId="0" xfId="35" applyFont="1" applyFill="1" applyAlignment="1">
      <alignment vertical="center"/>
      <protection/>
    </xf>
    <xf numFmtId="0" fontId="41" fillId="40" borderId="0" xfId="35" applyFont="1" applyFill="1" applyAlignment="1">
      <alignment vertical="center"/>
      <protection/>
    </xf>
    <xf numFmtId="0" fontId="46" fillId="40" borderId="0" xfId="35" applyFont="1" applyFill="1">
      <alignment/>
      <protection/>
    </xf>
    <xf numFmtId="0" fontId="41" fillId="41" borderId="0" xfId="35" applyFont="1" applyFill="1" applyAlignment="1">
      <alignment vertical="center"/>
      <protection/>
    </xf>
    <xf numFmtId="0" fontId="28" fillId="41" borderId="0" xfId="35" applyFont="1" applyFill="1" applyAlignment="1">
      <alignment vertical="center"/>
      <protection/>
    </xf>
    <xf numFmtId="0" fontId="28" fillId="41" borderId="0" xfId="35" applyFont="1" applyFill="1" applyBorder="1" applyAlignment="1">
      <alignment vertical="center"/>
      <protection/>
    </xf>
    <xf numFmtId="0" fontId="46" fillId="41" borderId="0" xfId="35" applyFont="1" applyFill="1" applyBorder="1" applyAlignment="1">
      <alignment vertical="center"/>
      <protection/>
    </xf>
    <xf numFmtId="3" fontId="35" fillId="0" borderId="14" xfId="35" applyNumberFormat="1" applyFont="1" applyBorder="1" applyAlignment="1">
      <alignment vertical="center"/>
      <protection/>
    </xf>
    <xf numFmtId="3" fontId="36" fillId="0" borderId="32" xfId="35" applyNumberFormat="1" applyFont="1" applyBorder="1" applyAlignment="1">
      <alignment horizontal="right" vertical="center"/>
      <protection/>
    </xf>
    <xf numFmtId="3" fontId="36" fillId="0" borderId="33" xfId="35" applyNumberFormat="1" applyFont="1" applyBorder="1" applyAlignment="1">
      <alignment horizontal="right" vertical="center"/>
      <protection/>
    </xf>
    <xf numFmtId="0" fontId="40" fillId="38" borderId="34" xfId="41" applyFont="1" applyFill="1" applyBorder="1" applyAlignment="1" quotePrefix="1">
      <alignment horizontal="left"/>
      <protection/>
    </xf>
    <xf numFmtId="0" fontId="35" fillId="0" borderId="11" xfId="35" applyFont="1" applyBorder="1" applyAlignment="1">
      <alignment horizontal="center" vertical="center" wrapText="1"/>
      <protection/>
    </xf>
    <xf numFmtId="0" fontId="40" fillId="38" borderId="34" xfId="35" applyFont="1" applyFill="1" applyBorder="1" applyAlignment="1">
      <alignment vertical="center" wrapText="1"/>
      <protection/>
    </xf>
    <xf numFmtId="3" fontId="36" fillId="0" borderId="35" xfId="35" applyNumberFormat="1" applyFont="1" applyBorder="1" applyAlignment="1">
      <alignment horizontal="right" vertical="center"/>
      <protection/>
    </xf>
    <xf numFmtId="3" fontId="36" fillId="0" borderId="32" xfId="35" applyNumberFormat="1" applyFont="1" applyBorder="1" applyAlignment="1" applyProtection="1">
      <alignment vertical="center"/>
      <protection locked="0"/>
    </xf>
    <xf numFmtId="3" fontId="36" fillId="0" borderId="32" xfId="35" applyNumberFormat="1" applyFont="1" applyBorder="1" applyAlignment="1">
      <alignment vertical="center"/>
      <protection/>
    </xf>
    <xf numFmtId="3" fontId="36" fillId="0" borderId="33" xfId="35" applyNumberFormat="1" applyFont="1" applyBorder="1" applyAlignment="1" applyProtection="1">
      <alignment vertical="center"/>
      <protection locked="0"/>
    </xf>
    <xf numFmtId="3" fontId="36" fillId="0" borderId="33" xfId="35" applyNumberFormat="1" applyFont="1" applyBorder="1" applyAlignment="1" applyProtection="1">
      <alignment vertical="center"/>
      <protection/>
    </xf>
    <xf numFmtId="3" fontId="36" fillId="0" borderId="36" xfId="35" applyNumberFormat="1" applyFont="1" applyBorder="1" applyAlignment="1" applyProtection="1">
      <alignment vertical="center"/>
      <protection locked="0"/>
    </xf>
    <xf numFmtId="3" fontId="36" fillId="0" borderId="36" xfId="35" applyNumberFormat="1" applyFont="1" applyBorder="1" applyAlignment="1" applyProtection="1">
      <alignment vertical="center"/>
      <protection/>
    </xf>
    <xf numFmtId="0" fontId="40" fillId="38" borderId="34" xfId="41" applyFont="1" applyFill="1" applyBorder="1" applyAlignment="1" quotePrefix="1">
      <alignment horizontal="center"/>
      <protection/>
    </xf>
    <xf numFmtId="3" fontId="36" fillId="0" borderId="33" xfId="35" applyNumberFormat="1" applyFont="1" applyBorder="1" applyAlignment="1">
      <alignment vertical="center"/>
      <protection/>
    </xf>
    <xf numFmtId="3" fontId="36" fillId="0" borderId="33" xfId="35" applyNumberFormat="1" applyFont="1" applyBorder="1" applyAlignment="1" applyProtection="1">
      <alignment horizontal="right" vertical="center"/>
      <protection locked="0"/>
    </xf>
    <xf numFmtId="3" fontId="36" fillId="0" borderId="33" xfId="35" applyNumberFormat="1" applyFont="1" applyBorder="1" applyAlignment="1" applyProtection="1">
      <alignment horizontal="right" vertical="center"/>
      <protection/>
    </xf>
    <xf numFmtId="3" fontId="36" fillId="0" borderId="32" xfId="35" applyNumberFormat="1" applyFont="1" applyBorder="1" applyAlignment="1" applyProtection="1">
      <alignment vertical="center"/>
      <protection/>
    </xf>
    <xf numFmtId="3" fontId="36" fillId="0" borderId="37" xfId="35" applyNumberFormat="1" applyFont="1" applyBorder="1" applyAlignment="1" applyProtection="1">
      <alignment vertical="center"/>
      <protection/>
    </xf>
    <xf numFmtId="3" fontId="36" fillId="0" borderId="30" xfId="35" applyNumberFormat="1" applyFont="1" applyBorder="1" applyAlignment="1" applyProtection="1">
      <alignment vertical="center"/>
      <protection/>
    </xf>
    <xf numFmtId="0" fontId="29" fillId="0" borderId="14" xfId="35" applyFont="1" applyBorder="1" applyAlignment="1">
      <alignment horizontal="center" vertical="center"/>
      <protection/>
    </xf>
    <xf numFmtId="3" fontId="36" fillId="0" borderId="25" xfId="35" applyNumberFormat="1" applyFont="1" applyFill="1" applyBorder="1" applyAlignment="1" applyProtection="1">
      <alignment horizontal="right" vertical="center"/>
      <protection locked="0"/>
    </xf>
    <xf numFmtId="3" fontId="36" fillId="0" borderId="23" xfId="35" applyNumberFormat="1" applyFont="1" applyFill="1" applyBorder="1" applyAlignment="1" applyProtection="1">
      <alignment horizontal="right" vertical="center"/>
      <protection locked="0"/>
    </xf>
    <xf numFmtId="3" fontId="36" fillId="0" borderId="28" xfId="35" applyNumberFormat="1" applyFont="1" applyFill="1" applyBorder="1" applyAlignment="1" applyProtection="1">
      <alignment horizontal="right" vertical="center"/>
      <protection locked="0"/>
    </xf>
    <xf numFmtId="3" fontId="35" fillId="0" borderId="10" xfId="35" applyNumberFormat="1" applyFont="1" applyFill="1" applyBorder="1" applyAlignment="1">
      <alignment vertical="center"/>
      <protection/>
    </xf>
    <xf numFmtId="3" fontId="23" fillId="0" borderId="0" xfId="34" applyNumberFormat="1" applyFont="1" applyAlignment="1" applyProtection="1">
      <alignment/>
      <protection/>
    </xf>
    <xf numFmtId="3" fontId="18" fillId="37" borderId="0" xfId="34" applyNumberFormat="1" applyFont="1" applyFill="1" applyBorder="1" applyAlignment="1" applyProtection="1">
      <alignment horizontal="right"/>
      <protection/>
    </xf>
    <xf numFmtId="3" fontId="22" fillId="0" borderId="10" xfId="34" applyNumberFormat="1" applyFont="1" applyFill="1" applyBorder="1" applyAlignment="1" applyProtection="1" quotePrefix="1">
      <alignment horizontal="center" vertical="center"/>
      <protection/>
    </xf>
    <xf numFmtId="0" fontId="21" fillId="0" borderId="0" xfId="34" applyProtection="1">
      <alignment/>
      <protection/>
    </xf>
    <xf numFmtId="0" fontId="9" fillId="37" borderId="0" xfId="34" applyFont="1" applyFill="1" applyAlignment="1">
      <alignment vertical="center"/>
      <protection/>
    </xf>
    <xf numFmtId="0" fontId="6" fillId="0" borderId="0" xfId="34" applyFont="1" applyAlignment="1">
      <alignment horizontal="right" vertical="center"/>
      <protection/>
    </xf>
    <xf numFmtId="0" fontId="181" fillId="0" borderId="0" xfId="36">
      <alignment/>
      <protection/>
    </xf>
    <xf numFmtId="0" fontId="6" fillId="0" borderId="0" xfId="36" applyFont="1" applyAlignment="1">
      <alignment horizontal="left" vertical="center" wrapText="1"/>
      <protection/>
    </xf>
    <xf numFmtId="0" fontId="8" fillId="0" borderId="0" xfId="36" applyFont="1" applyAlignment="1">
      <alignment vertical="center" wrapText="1"/>
      <protection/>
    </xf>
    <xf numFmtId="0" fontId="181" fillId="0" borderId="0" xfId="36" applyAlignment="1">
      <alignment/>
      <protection/>
    </xf>
    <xf numFmtId="0" fontId="181" fillId="0" borderId="0" xfId="36" applyFill="1">
      <alignment/>
      <protection/>
    </xf>
    <xf numFmtId="0" fontId="181" fillId="0" borderId="0" xfId="36" quotePrefix="1">
      <alignment/>
      <protection/>
    </xf>
    <xf numFmtId="190" fontId="67" fillId="0" borderId="0" xfId="34" applyNumberFormat="1" applyFont="1" applyBorder="1" applyAlignment="1">
      <alignment horizontal="center"/>
      <protection/>
    </xf>
    <xf numFmtId="190" fontId="181" fillId="0" borderId="0" xfId="36" applyNumberFormat="1" applyBorder="1">
      <alignment/>
      <protection/>
    </xf>
    <xf numFmtId="190" fontId="70" fillId="0" borderId="0" xfId="34" applyNumberFormat="1" applyFont="1" applyBorder="1" applyAlignment="1">
      <alignment horizontal="center"/>
      <protection/>
    </xf>
    <xf numFmtId="190" fontId="62" fillId="42" borderId="0" xfId="34" applyNumberFormat="1" applyFont="1" applyFill="1" applyBorder="1" applyAlignment="1">
      <alignment horizontal="center"/>
      <protection/>
    </xf>
    <xf numFmtId="190" fontId="62" fillId="38" borderId="0" xfId="34" applyNumberFormat="1" applyFont="1" applyFill="1" applyBorder="1" applyAlignment="1">
      <alignment horizontal="center"/>
      <protection/>
    </xf>
    <xf numFmtId="190" fontId="59" fillId="0" borderId="0" xfId="34" applyNumberFormat="1" applyFont="1" applyBorder="1" applyAlignment="1">
      <alignment horizontal="center"/>
      <protection/>
    </xf>
    <xf numFmtId="190" fontId="67" fillId="35" borderId="0" xfId="34" applyNumberFormat="1" applyFont="1" applyFill="1" applyBorder="1" applyAlignment="1">
      <alignment horizontal="center"/>
      <protection/>
    </xf>
    <xf numFmtId="190" fontId="59" fillId="35" borderId="0" xfId="34" applyNumberFormat="1" applyFont="1" applyFill="1" applyBorder="1" applyAlignment="1">
      <alignment horizontal="center"/>
      <protection/>
    </xf>
    <xf numFmtId="0" fontId="181" fillId="0" borderId="0" xfId="36" applyBorder="1">
      <alignment/>
      <protection/>
    </xf>
    <xf numFmtId="190" fontId="60" fillId="35" borderId="0" xfId="34" applyNumberFormat="1" applyFont="1" applyFill="1" applyBorder="1" applyAlignment="1">
      <alignment horizontal="center"/>
      <protection/>
    </xf>
    <xf numFmtId="0" fontId="67" fillId="0" borderId="0" xfId="34" applyNumberFormat="1" applyFont="1" applyBorder="1" applyAlignment="1" quotePrefix="1">
      <alignment horizontal="center"/>
      <protection/>
    </xf>
    <xf numFmtId="0" fontId="67" fillId="0" borderId="0" xfId="34" applyNumberFormat="1" applyFont="1" applyFill="1" applyBorder="1" applyAlignment="1" quotePrefix="1">
      <alignment horizontal="center"/>
      <protection/>
    </xf>
    <xf numFmtId="193" fontId="67" fillId="0" borderId="0" xfId="34" applyNumberFormat="1" applyFont="1" applyFill="1" applyBorder="1" applyAlignment="1" quotePrefix="1">
      <alignment horizontal="center"/>
      <protection/>
    </xf>
    <xf numFmtId="0" fontId="67" fillId="35" borderId="0" xfId="34" applyNumberFormat="1" applyFont="1" applyFill="1" applyBorder="1" applyAlignment="1" quotePrefix="1">
      <alignment horizontal="center"/>
      <protection/>
    </xf>
    <xf numFmtId="3" fontId="36" fillId="0" borderId="30" xfId="35" applyNumberFormat="1" applyFont="1" applyBorder="1" applyAlignment="1">
      <alignment horizontal="right" vertical="center"/>
      <protection/>
    </xf>
    <xf numFmtId="3" fontId="36" fillId="0" borderId="38" xfId="35" applyNumberFormat="1" applyFont="1" applyBorder="1" applyAlignment="1">
      <alignment horizontal="right" vertical="center"/>
      <protection/>
    </xf>
    <xf numFmtId="0" fontId="9" fillId="0" borderId="0" xfId="34" applyFont="1" applyAlignment="1">
      <alignment horizontal="center" wrapText="1"/>
      <protection/>
    </xf>
    <xf numFmtId="0" fontId="80" fillId="0" borderId="0" xfId="34" applyFont="1" applyFill="1" applyBorder="1" applyAlignment="1">
      <alignment horizontal="left"/>
      <protection/>
    </xf>
    <xf numFmtId="0" fontId="11" fillId="35" borderId="0" xfId="42" applyFont="1" applyFill="1" applyBorder="1" applyAlignment="1" quotePrefix="1">
      <alignment horizontal="left"/>
      <protection/>
    </xf>
    <xf numFmtId="0" fontId="181" fillId="37" borderId="0" xfId="36" applyFill="1">
      <alignment/>
      <protection/>
    </xf>
    <xf numFmtId="0" fontId="181" fillId="37" borderId="0" xfId="36" applyFill="1" applyAlignment="1">
      <alignment/>
      <protection/>
    </xf>
    <xf numFmtId="1" fontId="59" fillId="42" borderId="39" xfId="34" applyNumberFormat="1" applyFont="1" applyFill="1" applyBorder="1" applyAlignment="1" quotePrefix="1">
      <alignment horizontal="center"/>
      <protection/>
    </xf>
    <xf numFmtId="0" fontId="6" fillId="42" borderId="40" xfId="34" applyFont="1" applyFill="1" applyBorder="1">
      <alignment/>
      <protection/>
    </xf>
    <xf numFmtId="1" fontId="59" fillId="42" borderId="41" xfId="34" applyNumberFormat="1" applyFont="1" applyFill="1" applyBorder="1" applyAlignment="1" quotePrefix="1">
      <alignment horizontal="center"/>
      <protection/>
    </xf>
    <xf numFmtId="0" fontId="6" fillId="42" borderId="42" xfId="34" applyFont="1" applyFill="1" applyBorder="1">
      <alignment/>
      <protection/>
    </xf>
    <xf numFmtId="0" fontId="6" fillId="42" borderId="41" xfId="34" applyFont="1" applyFill="1" applyBorder="1">
      <alignment/>
      <protection/>
    </xf>
    <xf numFmtId="0" fontId="6" fillId="42" borderId="41" xfId="34" applyFont="1" applyFill="1" applyBorder="1" applyAlignment="1" quotePrefix="1">
      <alignment horizontal="left"/>
      <protection/>
    </xf>
    <xf numFmtId="190" fontId="59" fillId="42" borderId="41" xfId="34" applyNumberFormat="1" applyFont="1" applyFill="1" applyBorder="1" applyAlignment="1" quotePrefix="1">
      <alignment horizontal="center"/>
      <protection/>
    </xf>
    <xf numFmtId="0" fontId="61" fillId="42" borderId="41" xfId="34" applyFont="1" applyFill="1" applyBorder="1">
      <alignment/>
      <protection/>
    </xf>
    <xf numFmtId="190" fontId="59" fillId="42" borderId="41" xfId="34" applyNumberFormat="1" applyFont="1" applyFill="1" applyBorder="1" applyAlignment="1" quotePrefix="1">
      <alignment horizontal="center" vertical="center"/>
      <protection/>
    </xf>
    <xf numFmtId="0" fontId="6" fillId="42" borderId="41" xfId="34" applyFont="1" applyFill="1" applyBorder="1" applyAlignment="1">
      <alignment wrapText="1"/>
      <protection/>
    </xf>
    <xf numFmtId="190" fontId="59" fillId="42" borderId="41" xfId="34" applyNumberFormat="1" applyFont="1" applyFill="1" applyBorder="1" applyAlignment="1" quotePrefix="1">
      <alignment horizontal="center"/>
      <protection/>
    </xf>
    <xf numFmtId="0" fontId="6" fillId="42" borderId="41" xfId="34" applyFont="1" applyFill="1" applyBorder="1">
      <alignment/>
      <protection/>
    </xf>
    <xf numFmtId="190" fontId="59" fillId="42" borderId="43" xfId="34" applyNumberFormat="1" applyFont="1" applyFill="1" applyBorder="1" applyAlignment="1" quotePrefix="1">
      <alignment horizontal="center"/>
      <protection/>
    </xf>
    <xf numFmtId="0" fontId="6" fillId="42" borderId="43" xfId="34" applyFont="1" applyFill="1" applyBorder="1">
      <alignment/>
      <protection/>
    </xf>
    <xf numFmtId="190" fontId="60" fillId="42" borderId="43" xfId="34" applyNumberFormat="1" applyFont="1" applyFill="1" applyBorder="1" applyAlignment="1" quotePrefix="1">
      <alignment horizontal="center"/>
      <protection/>
    </xf>
    <xf numFmtId="0" fontId="61" fillId="42" borderId="43" xfId="34" applyFont="1" applyFill="1" applyBorder="1">
      <alignment/>
      <protection/>
    </xf>
    <xf numFmtId="190" fontId="59" fillId="42" borderId="44" xfId="34" applyNumberFormat="1" applyFont="1" applyFill="1" applyBorder="1" applyAlignment="1" quotePrefix="1">
      <alignment horizontal="center"/>
      <protection/>
    </xf>
    <xf numFmtId="0" fontId="6" fillId="42" borderId="44" xfId="34" applyFont="1" applyFill="1" applyBorder="1">
      <alignment/>
      <protection/>
    </xf>
    <xf numFmtId="0" fontId="11" fillId="42" borderId="0" xfId="42" applyFont="1" applyFill="1" applyBorder="1" applyAlignment="1" quotePrefix="1">
      <alignment horizontal="left"/>
      <protection/>
    </xf>
    <xf numFmtId="0" fontId="91" fillId="42" borderId="32" xfId="42" applyFont="1" applyFill="1" applyBorder="1">
      <alignment/>
      <protection/>
    </xf>
    <xf numFmtId="190" fontId="62" fillId="42" borderId="45" xfId="34" applyNumberFormat="1" applyFont="1" applyFill="1" applyBorder="1" applyAlignment="1">
      <alignment horizontal="center"/>
      <protection/>
    </xf>
    <xf numFmtId="190" fontId="25" fillId="42" borderId="33" xfId="34" applyNumberFormat="1" applyFont="1" applyFill="1" applyBorder="1" applyAlignment="1">
      <alignment horizontal="left"/>
      <protection/>
    </xf>
    <xf numFmtId="190" fontId="65" fillId="42" borderId="33" xfId="34" applyNumberFormat="1" applyFont="1" applyFill="1" applyBorder="1" applyAlignment="1">
      <alignment horizontal="left"/>
      <protection/>
    </xf>
    <xf numFmtId="190" fontId="67" fillId="42" borderId="46" xfId="34" applyNumberFormat="1" applyFont="1" applyFill="1" applyBorder="1" applyAlignment="1" quotePrefix="1">
      <alignment horizontal="center"/>
      <protection/>
    </xf>
    <xf numFmtId="0" fontId="61" fillId="42" borderId="47" xfId="34" applyFont="1" applyFill="1" applyBorder="1">
      <alignment/>
      <protection/>
    </xf>
    <xf numFmtId="190" fontId="67" fillId="42" borderId="41" xfId="34" applyNumberFormat="1" applyFont="1" applyFill="1" applyBorder="1" applyAlignment="1" quotePrefix="1">
      <alignment horizontal="center"/>
      <protection/>
    </xf>
    <xf numFmtId="0" fontId="61" fillId="42" borderId="42" xfId="34" applyFont="1" applyFill="1" applyBorder="1">
      <alignment/>
      <protection/>
    </xf>
    <xf numFmtId="0" fontId="61" fillId="42" borderId="41" xfId="34" applyFont="1" applyFill="1" applyBorder="1">
      <alignment/>
      <protection/>
    </xf>
    <xf numFmtId="0" fontId="66" fillId="42" borderId="41" xfId="34" applyFont="1" applyFill="1" applyBorder="1">
      <alignment/>
      <protection/>
    </xf>
    <xf numFmtId="0" fontId="61" fillId="42" borderId="41" xfId="34" applyFont="1" applyFill="1" applyBorder="1" applyAlignment="1">
      <alignment horizontal="left"/>
      <protection/>
    </xf>
    <xf numFmtId="190" fontId="67" fillId="42" borderId="41" xfId="34" applyNumberFormat="1" applyFont="1" applyFill="1" applyBorder="1" applyAlignment="1">
      <alignment horizontal="center"/>
      <protection/>
    </xf>
    <xf numFmtId="0" fontId="61" fillId="42" borderId="41" xfId="34" applyFont="1" applyFill="1" applyBorder="1" applyAlignment="1">
      <alignment horizontal="left" wrapText="1"/>
      <protection/>
    </xf>
    <xf numFmtId="190" fontId="70" fillId="42" borderId="43" xfId="34" applyNumberFormat="1" applyFont="1" applyFill="1" applyBorder="1" applyAlignment="1">
      <alignment horizontal="center"/>
      <protection/>
    </xf>
    <xf numFmtId="0" fontId="71" fillId="42" borderId="43" xfId="34" applyFont="1" applyFill="1" applyBorder="1">
      <alignment/>
      <protection/>
    </xf>
    <xf numFmtId="190" fontId="26" fillId="42" borderId="48" xfId="34" applyNumberFormat="1" applyFont="1" applyFill="1" applyBorder="1" applyAlignment="1">
      <alignment horizontal="left"/>
      <protection/>
    </xf>
    <xf numFmtId="190" fontId="67" fillId="42" borderId="46" xfId="34" applyNumberFormat="1" applyFont="1" applyFill="1" applyBorder="1" applyAlignment="1">
      <alignment horizontal="center"/>
      <protection/>
    </xf>
    <xf numFmtId="0" fontId="6" fillId="42" borderId="47" xfId="34" applyFont="1" applyFill="1" applyBorder="1">
      <alignment/>
      <protection/>
    </xf>
    <xf numFmtId="190" fontId="67" fillId="42" borderId="49" xfId="34" applyNumberFormat="1" applyFont="1" applyFill="1" applyBorder="1" applyAlignment="1">
      <alignment horizontal="center"/>
      <protection/>
    </xf>
    <xf numFmtId="0" fontId="6" fillId="42" borderId="49" xfId="34" applyFont="1" applyFill="1" applyBorder="1">
      <alignment/>
      <protection/>
    </xf>
    <xf numFmtId="190" fontId="25" fillId="42" borderId="48" xfId="34" applyNumberFormat="1" applyFont="1" applyFill="1" applyBorder="1" applyAlignment="1">
      <alignment horizontal="left"/>
      <protection/>
    </xf>
    <xf numFmtId="190" fontId="59" fillId="42" borderId="41" xfId="34" applyNumberFormat="1" applyFont="1" applyFill="1" applyBorder="1" applyAlignment="1">
      <alignment horizontal="center"/>
      <protection/>
    </xf>
    <xf numFmtId="190" fontId="59" fillId="42" borderId="49" xfId="34" applyNumberFormat="1" applyFont="1" applyFill="1" applyBorder="1" applyAlignment="1">
      <alignment horizontal="center"/>
      <protection/>
    </xf>
    <xf numFmtId="0" fontId="6" fillId="42" borderId="49" xfId="34" applyFont="1" applyFill="1" applyBorder="1">
      <alignment/>
      <protection/>
    </xf>
    <xf numFmtId="190" fontId="67" fillId="42" borderId="44" xfId="34" applyNumberFormat="1" applyFont="1" applyFill="1" applyBorder="1" applyAlignment="1">
      <alignment horizontal="center"/>
      <protection/>
    </xf>
    <xf numFmtId="0" fontId="6" fillId="42" borderId="44" xfId="34" applyFont="1" applyFill="1" applyBorder="1">
      <alignment/>
      <protection/>
    </xf>
    <xf numFmtId="190" fontId="59" fillId="42" borderId="46" xfId="34" applyNumberFormat="1" applyFont="1" applyFill="1" applyBorder="1" applyAlignment="1">
      <alignment horizontal="center"/>
      <protection/>
    </xf>
    <xf numFmtId="0" fontId="6" fillId="42" borderId="46" xfId="34" applyFont="1" applyFill="1" applyBorder="1">
      <alignment/>
      <protection/>
    </xf>
    <xf numFmtId="190" fontId="67" fillId="42" borderId="43" xfId="34" applyNumberFormat="1" applyFont="1" applyFill="1" applyBorder="1" applyAlignment="1">
      <alignment horizontal="center"/>
      <protection/>
    </xf>
    <xf numFmtId="0" fontId="79" fillId="42" borderId="43" xfId="34" applyFont="1" applyFill="1" applyBorder="1">
      <alignment/>
      <protection/>
    </xf>
    <xf numFmtId="190" fontId="59" fillId="42" borderId="39" xfId="34" applyNumberFormat="1" applyFont="1" applyFill="1" applyBorder="1" applyAlignment="1">
      <alignment horizontal="center"/>
      <protection/>
    </xf>
    <xf numFmtId="0" fontId="6" fillId="42" borderId="39" xfId="34" applyFont="1" applyFill="1" applyBorder="1">
      <alignment/>
      <protection/>
    </xf>
    <xf numFmtId="190" fontId="60" fillId="42" borderId="41" xfId="34" applyNumberFormat="1" applyFont="1" applyFill="1" applyBorder="1" applyAlignment="1">
      <alignment horizontal="center"/>
      <protection/>
    </xf>
    <xf numFmtId="190" fontId="59" fillId="42" borderId="44" xfId="34" applyNumberFormat="1" applyFont="1" applyFill="1" applyBorder="1" applyAlignment="1">
      <alignment horizontal="center"/>
      <protection/>
    </xf>
    <xf numFmtId="0" fontId="6" fillId="42" borderId="44" xfId="34" applyFont="1" applyFill="1" applyBorder="1" applyAlignment="1">
      <alignment horizontal="left" wrapText="1"/>
      <protection/>
    </xf>
    <xf numFmtId="0" fontId="67" fillId="42" borderId="50" xfId="34" applyNumberFormat="1" applyFont="1" applyFill="1" applyBorder="1" applyAlignment="1" quotePrefix="1">
      <alignment horizontal="center"/>
      <protection/>
    </xf>
    <xf numFmtId="0" fontId="18" fillId="42" borderId="50" xfId="34" applyFont="1" applyFill="1" applyBorder="1" applyAlignment="1">
      <alignment horizontal="left"/>
      <protection/>
    </xf>
    <xf numFmtId="0" fontId="67" fillId="42" borderId="41" xfId="34" applyNumberFormat="1" applyFont="1" applyFill="1" applyBorder="1" applyAlignment="1" quotePrefix="1">
      <alignment horizontal="center"/>
      <protection/>
    </xf>
    <xf numFmtId="0" fontId="18" fillId="42" borderId="41" xfId="34" applyFont="1" applyFill="1" applyBorder="1" applyAlignment="1">
      <alignment horizontal="left"/>
      <protection/>
    </xf>
    <xf numFmtId="0" fontId="80" fillId="42" borderId="41" xfId="34" applyFont="1" applyFill="1" applyBorder="1" applyAlignment="1">
      <alignment horizontal="left"/>
      <protection/>
    </xf>
    <xf numFmtId="0" fontId="18" fillId="42" borderId="41" xfId="34" applyFont="1" applyFill="1" applyBorder="1" applyAlignment="1" quotePrefix="1">
      <alignment horizontal="left"/>
      <protection/>
    </xf>
    <xf numFmtId="0" fontId="67" fillId="42" borderId="44" xfId="34" applyNumberFormat="1" applyFont="1" applyFill="1" applyBorder="1" applyAlignment="1" quotePrefix="1">
      <alignment horizontal="center"/>
      <protection/>
    </xf>
    <xf numFmtId="0" fontId="18" fillId="42" borderId="44" xfId="34" applyFont="1" applyFill="1" applyBorder="1" applyAlignment="1">
      <alignment horizontal="left"/>
      <protection/>
    </xf>
    <xf numFmtId="0" fontId="80" fillId="42" borderId="50" xfId="34" applyFont="1" applyFill="1" applyBorder="1" applyAlignment="1">
      <alignment horizontal="left"/>
      <protection/>
    </xf>
    <xf numFmtId="0" fontId="67" fillId="42" borderId="46" xfId="34" applyNumberFormat="1" applyFont="1" applyFill="1" applyBorder="1" applyAlignment="1" quotePrefix="1">
      <alignment horizontal="center"/>
      <protection/>
    </xf>
    <xf numFmtId="0" fontId="18" fillId="42" borderId="46" xfId="34" applyFont="1" applyFill="1" applyBorder="1" applyAlignment="1">
      <alignment horizontal="left"/>
      <protection/>
    </xf>
    <xf numFmtId="193" fontId="67" fillId="42" borderId="44" xfId="34" applyNumberFormat="1" applyFont="1" applyFill="1" applyBorder="1" applyAlignment="1" quotePrefix="1">
      <alignment horizontal="center"/>
      <protection/>
    </xf>
    <xf numFmtId="0" fontId="18" fillId="42" borderId="44" xfId="34" applyFont="1" applyFill="1" applyBorder="1" applyAlignment="1">
      <alignment horizontal="left"/>
      <protection/>
    </xf>
    <xf numFmtId="0" fontId="80" fillId="42" borderId="44" xfId="34" applyFont="1" applyFill="1" applyBorder="1" applyAlignment="1">
      <alignment horizontal="left"/>
      <protection/>
    </xf>
    <xf numFmtId="0" fontId="181" fillId="37" borderId="23" xfId="36" applyFill="1" applyBorder="1">
      <alignment/>
      <protection/>
    </xf>
    <xf numFmtId="0" fontId="181" fillId="37" borderId="23" xfId="36" applyFill="1" applyBorder="1" applyAlignment="1">
      <alignment/>
      <protection/>
    </xf>
    <xf numFmtId="0" fontId="181" fillId="0" borderId="23" xfId="36" applyFill="1" applyBorder="1">
      <alignment/>
      <protection/>
    </xf>
    <xf numFmtId="0" fontId="24" fillId="42" borderId="0" xfId="34" applyFont="1" applyFill="1" applyBorder="1">
      <alignment/>
      <protection/>
    </xf>
    <xf numFmtId="0" fontId="23" fillId="42" borderId="0" xfId="34" applyFont="1" applyFill="1" applyBorder="1">
      <alignment/>
      <protection/>
    </xf>
    <xf numFmtId="0" fontId="24" fillId="42" borderId="0" xfId="34" applyNumberFormat="1" applyFont="1" applyFill="1" applyBorder="1" applyProtection="1">
      <alignment/>
      <protection locked="0"/>
    </xf>
    <xf numFmtId="49" fontId="24" fillId="42" borderId="0" xfId="34" applyNumberFormat="1" applyFont="1" applyFill="1" applyBorder="1" applyProtection="1">
      <alignment/>
      <protection locked="0"/>
    </xf>
    <xf numFmtId="0" fontId="181" fillId="42" borderId="0" xfId="36" applyFill="1">
      <alignment/>
      <protection/>
    </xf>
    <xf numFmtId="0" fontId="181" fillId="42" borderId="0" xfId="36" applyFill="1" applyAlignment="1">
      <alignment/>
      <protection/>
    </xf>
    <xf numFmtId="192" fontId="57" fillId="42" borderId="0" xfId="44" applyNumberFormat="1" applyFont="1" applyFill="1" applyBorder="1" applyAlignment="1" quotePrefix="1">
      <alignment horizontal="right"/>
      <protection/>
    </xf>
    <xf numFmtId="0" fontId="14" fillId="42" borderId="0" xfId="44" applyFont="1" applyFill="1" applyBorder="1">
      <alignment/>
      <protection/>
    </xf>
    <xf numFmtId="0" fontId="14" fillId="42" borderId="0" xfId="44" applyFont="1" applyFill="1" applyBorder="1" applyAlignment="1" quotePrefix="1">
      <alignment horizontal="left"/>
      <protection/>
    </xf>
    <xf numFmtId="0" fontId="12" fillId="42" borderId="0" xfId="44" applyFont="1" applyFill="1" applyBorder="1" applyAlignment="1" quotePrefix="1">
      <alignment horizontal="left"/>
      <protection/>
    </xf>
    <xf numFmtId="0" fontId="12" fillId="42" borderId="0" xfId="44" applyFont="1" applyFill="1" applyBorder="1">
      <alignment/>
      <protection/>
    </xf>
    <xf numFmtId="0" fontId="14" fillId="42" borderId="0" xfId="44" applyFont="1" applyFill="1" applyBorder="1" applyAlignment="1">
      <alignment horizontal="left"/>
      <protection/>
    </xf>
    <xf numFmtId="0" fontId="12" fillId="42" borderId="0" xfId="44" applyFont="1" applyFill="1" applyBorder="1" applyAlignment="1">
      <alignment horizontal="left"/>
      <protection/>
    </xf>
    <xf numFmtId="0" fontId="12" fillId="42" borderId="0" xfId="44" applyFont="1" applyFill="1" applyBorder="1">
      <alignment/>
      <protection/>
    </xf>
    <xf numFmtId="0" fontId="12" fillId="42" borderId="0" xfId="44" applyFont="1" applyFill="1" applyBorder="1" applyAlignment="1" quotePrefix="1">
      <alignment horizontal="left"/>
      <protection/>
    </xf>
    <xf numFmtId="0" fontId="12" fillId="42" borderId="0" xfId="41" applyFont="1" applyFill="1" applyBorder="1" applyAlignment="1">
      <alignment horizontal="left"/>
      <protection/>
    </xf>
    <xf numFmtId="0" fontId="14" fillId="42" borderId="0" xfId="41" applyFont="1" applyFill="1" applyBorder="1" applyAlignment="1">
      <alignment horizontal="left"/>
      <protection/>
    </xf>
    <xf numFmtId="0" fontId="14" fillId="42" borderId="0" xfId="44" applyFont="1" applyFill="1" applyBorder="1" applyAlignment="1" quotePrefix="1">
      <alignment horizontal="left"/>
      <protection/>
    </xf>
    <xf numFmtId="0" fontId="58" fillId="42" borderId="0" xfId="41" applyFont="1" applyFill="1" applyBorder="1" applyAlignment="1" quotePrefix="1">
      <alignment horizontal="left"/>
      <protection/>
    </xf>
    <xf numFmtId="0" fontId="57" fillId="42" borderId="0" xfId="41" applyFont="1" applyFill="1" applyBorder="1" applyAlignment="1" quotePrefix="1">
      <alignment horizontal="left"/>
      <protection/>
    </xf>
    <xf numFmtId="0" fontId="12" fillId="42" borderId="0" xfId="44" applyFont="1" applyFill="1" applyBorder="1" applyAlignment="1">
      <alignment horizontal="left"/>
      <protection/>
    </xf>
    <xf numFmtId="192" fontId="58" fillId="42" borderId="0" xfId="44" applyNumberFormat="1" applyFont="1" applyFill="1" applyBorder="1" applyAlignment="1" quotePrefix="1">
      <alignment horizontal="right"/>
      <protection/>
    </xf>
    <xf numFmtId="0" fontId="14" fillId="42" borderId="0" xfId="44" applyFont="1" applyFill="1" applyBorder="1">
      <alignment/>
      <protection/>
    </xf>
    <xf numFmtId="192" fontId="57" fillId="42" borderId="0" xfId="44" applyNumberFormat="1" applyFont="1" applyFill="1" applyBorder="1" applyAlignment="1">
      <alignment horizontal="right"/>
      <protection/>
    </xf>
    <xf numFmtId="0" fontId="14" fillId="42" borderId="0" xfId="44" applyFont="1" applyFill="1" applyBorder="1" applyAlignment="1">
      <alignment horizontal="left"/>
      <protection/>
    </xf>
    <xf numFmtId="0" fontId="56" fillId="42" borderId="0" xfId="34" applyFont="1" applyFill="1" applyAlignment="1">
      <alignment horizontal="center"/>
      <protection/>
    </xf>
    <xf numFmtId="0" fontId="6" fillId="42" borderId="0" xfId="34" applyFont="1" applyFill="1" applyAlignment="1">
      <alignment horizontal="right" vertical="center"/>
      <protection/>
    </xf>
    <xf numFmtId="0" fontId="6" fillId="42" borderId="0" xfId="36" applyFont="1" applyFill="1" applyAlignment="1">
      <alignment horizontal="left" vertical="center" wrapText="1"/>
      <protection/>
    </xf>
    <xf numFmtId="14" fontId="181" fillId="42" borderId="23" xfId="36" applyNumberFormat="1" applyFill="1" applyBorder="1" applyAlignment="1">
      <alignment horizontal="left"/>
      <protection/>
    </xf>
    <xf numFmtId="0" fontId="29" fillId="0" borderId="11" xfId="35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89" fontId="73" fillId="42" borderId="51" xfId="41" applyNumberFormat="1" applyFont="1" applyFill="1" applyBorder="1" applyAlignment="1" applyProtection="1" quotePrefix="1">
      <alignment horizontal="right" vertical="center"/>
      <protection/>
    </xf>
    <xf numFmtId="0" fontId="6" fillId="35" borderId="0" xfId="34" applyFont="1" applyFill="1" applyAlignment="1">
      <alignment vertical="center"/>
      <protection/>
    </xf>
    <xf numFmtId="0" fontId="9" fillId="35" borderId="17" xfId="41" applyFont="1" applyFill="1" applyBorder="1" applyAlignment="1" quotePrefix="1">
      <alignment horizontal="right" vertical="center"/>
      <protection/>
    </xf>
    <xf numFmtId="189" fontId="12" fillId="35" borderId="52" xfId="41" applyNumberFormat="1" applyFont="1" applyFill="1" applyBorder="1" applyAlignment="1" quotePrefix="1">
      <alignment horizontal="right" vertical="center"/>
      <protection/>
    </xf>
    <xf numFmtId="0" fontId="6" fillId="35" borderId="53" xfId="41" applyFont="1" applyFill="1" applyBorder="1" applyAlignment="1">
      <alignment horizontal="left" vertical="center" wrapText="1"/>
      <protection/>
    </xf>
    <xf numFmtId="189" fontId="12" fillId="35" borderId="54" xfId="41" applyNumberFormat="1" applyFont="1" applyFill="1" applyBorder="1" applyAlignment="1" quotePrefix="1">
      <alignment horizontal="right" vertical="center"/>
      <protection/>
    </xf>
    <xf numFmtId="0" fontId="6" fillId="35" borderId="55" xfId="41" applyFont="1" applyFill="1" applyBorder="1" applyAlignment="1">
      <alignment horizontal="left" vertical="center" wrapText="1"/>
      <protection/>
    </xf>
    <xf numFmtId="0" fontId="6" fillId="35" borderId="56" xfId="41" applyFont="1" applyFill="1" applyBorder="1" applyAlignment="1">
      <alignment horizontal="left" vertical="center" wrapText="1"/>
      <protection/>
    </xf>
    <xf numFmtId="189" fontId="12" fillId="35" borderId="57" xfId="41" applyNumberFormat="1" applyFont="1" applyFill="1" applyBorder="1" applyAlignment="1" quotePrefix="1">
      <alignment horizontal="right" vertical="center"/>
      <protection/>
    </xf>
    <xf numFmtId="0" fontId="6" fillId="35" borderId="17" xfId="41" applyFont="1" applyFill="1" applyBorder="1" applyAlignment="1">
      <alignment horizontal="right" vertical="center"/>
      <protection/>
    </xf>
    <xf numFmtId="0" fontId="6" fillId="35" borderId="0" xfId="41" applyFont="1" applyFill="1" applyBorder="1" applyAlignment="1">
      <alignment horizontal="left" vertical="center" wrapText="1"/>
      <protection/>
    </xf>
    <xf numFmtId="189" fontId="9" fillId="35" borderId="17" xfId="41" applyNumberFormat="1" applyFont="1" applyFill="1" applyBorder="1" applyAlignment="1" quotePrefix="1">
      <alignment horizontal="right" vertical="center"/>
      <protection/>
    </xf>
    <xf numFmtId="0" fontId="9" fillId="35" borderId="0" xfId="41" applyFont="1" applyFill="1" applyBorder="1" applyAlignment="1">
      <alignment horizontal="right" vertical="center"/>
      <protection/>
    </xf>
    <xf numFmtId="0" fontId="9" fillId="35" borderId="0" xfId="41" applyFont="1" applyFill="1" applyBorder="1" applyAlignment="1" quotePrefix="1">
      <alignment horizontal="right" vertical="center"/>
      <protection/>
    </xf>
    <xf numFmtId="0" fontId="9" fillId="35" borderId="17" xfId="41" applyFont="1" applyFill="1" applyBorder="1" applyAlignment="1">
      <alignment horizontal="right" vertical="center"/>
      <protection/>
    </xf>
    <xf numFmtId="0" fontId="6" fillId="35" borderId="0" xfId="34" applyFont="1" applyFill="1" applyBorder="1" applyAlignment="1">
      <alignment vertical="center"/>
      <protection/>
    </xf>
    <xf numFmtId="0" fontId="6" fillId="35" borderId="0" xfId="34" applyFont="1" applyFill="1" applyAlignment="1">
      <alignment vertical="center" wrapText="1"/>
      <protection/>
    </xf>
    <xf numFmtId="0" fontId="6" fillId="35" borderId="0" xfId="34" applyFont="1" applyFill="1" applyBorder="1" applyAlignment="1">
      <alignment vertical="center" wrapText="1"/>
      <protection/>
    </xf>
    <xf numFmtId="0" fontId="6" fillId="35" borderId="0" xfId="34" applyFont="1" applyFill="1" applyAlignment="1" quotePrefix="1">
      <alignment vertical="center"/>
      <protection/>
    </xf>
    <xf numFmtId="0" fontId="6" fillId="35" borderId="0" xfId="34" applyFont="1" applyFill="1" applyAlignment="1" quotePrefix="1">
      <alignment horizontal="right" vertical="center"/>
      <protection/>
    </xf>
    <xf numFmtId="0" fontId="6" fillId="43" borderId="0" xfId="34" applyFont="1" applyFill="1" applyAlignment="1">
      <alignment vertical="center"/>
      <protection/>
    </xf>
    <xf numFmtId="0" fontId="7" fillId="35" borderId="0" xfId="34" applyFont="1" applyFill="1" applyProtection="1">
      <alignment/>
      <protection locked="0"/>
    </xf>
    <xf numFmtId="0" fontId="6" fillId="35" borderId="0" xfId="34" applyFont="1" applyFill="1" applyAlignment="1" applyProtection="1">
      <alignment vertical="center"/>
      <protection locked="0"/>
    </xf>
    <xf numFmtId="0" fontId="7" fillId="35" borderId="0" xfId="0" applyFont="1" applyFill="1" applyAlignment="1">
      <alignment vertical="center"/>
    </xf>
    <xf numFmtId="0" fontId="6" fillId="35" borderId="0" xfId="34" applyFont="1" applyFill="1" applyAlignment="1">
      <alignment horizontal="center" vertical="center"/>
      <protection/>
    </xf>
    <xf numFmtId="0" fontId="6" fillId="35" borderId="0" xfId="0" applyFont="1" applyFill="1" applyAlignment="1" quotePrefix="1">
      <alignment vertical="center"/>
    </xf>
    <xf numFmtId="0" fontId="6" fillId="35" borderId="0" xfId="0" applyFont="1" applyFill="1" applyAlignment="1">
      <alignment vertical="center"/>
    </xf>
    <xf numFmtId="188" fontId="6" fillId="35" borderId="0" xfId="34" applyNumberFormat="1" applyFont="1" applyFill="1" applyAlignment="1">
      <alignment vertical="center"/>
      <protection/>
    </xf>
    <xf numFmtId="189" fontId="12" fillId="35" borderId="58" xfId="41" applyNumberFormat="1" applyFont="1" applyFill="1" applyBorder="1" applyAlignment="1" quotePrefix="1">
      <alignment horizontal="right" vertical="center"/>
      <protection/>
    </xf>
    <xf numFmtId="0" fontId="6" fillId="35" borderId="59" xfId="41" applyFont="1" applyFill="1" applyBorder="1" applyAlignment="1">
      <alignment horizontal="left" vertical="center" wrapText="1"/>
      <protection/>
    </xf>
    <xf numFmtId="189" fontId="73" fillId="42" borderId="48" xfId="41" applyNumberFormat="1" applyFont="1" applyFill="1" applyBorder="1" applyAlignment="1" applyProtection="1" quotePrefix="1">
      <alignment horizontal="right" vertical="center"/>
      <protection/>
    </xf>
    <xf numFmtId="0" fontId="73" fillId="42" borderId="60" xfId="41" applyFont="1" applyFill="1" applyBorder="1" applyAlignment="1" applyProtection="1" quotePrefix="1">
      <alignment horizontal="left" vertical="center"/>
      <protection/>
    </xf>
    <xf numFmtId="0" fontId="73" fillId="42" borderId="61" xfId="41" applyFont="1" applyFill="1" applyBorder="1" applyAlignment="1" applyProtection="1" quotePrefix="1">
      <alignment horizontal="left" vertical="center"/>
      <protection/>
    </xf>
    <xf numFmtId="3" fontId="73" fillId="42" borderId="33" xfId="34" applyNumberFormat="1" applyFont="1" applyFill="1" applyBorder="1" applyAlignment="1" applyProtection="1">
      <alignment horizontal="right" vertical="center"/>
      <protection locked="0"/>
    </xf>
    <xf numFmtId="3" fontId="73" fillId="42" borderId="33" xfId="34" applyNumberFormat="1" applyFont="1" applyFill="1" applyBorder="1" applyAlignment="1" applyProtection="1">
      <alignment horizontal="right" vertical="center"/>
      <protection/>
    </xf>
    <xf numFmtId="0" fontId="6" fillId="35" borderId="62" xfId="41" applyFont="1" applyFill="1" applyBorder="1" applyAlignment="1">
      <alignment horizontal="left" vertical="center" wrapText="1"/>
      <protection/>
    </xf>
    <xf numFmtId="0" fontId="6" fillId="35" borderId="63" xfId="41" applyFont="1" applyFill="1" applyBorder="1" applyAlignment="1">
      <alignment horizontal="left" wrapText="1"/>
      <protection/>
    </xf>
    <xf numFmtId="0" fontId="6" fillId="35" borderId="56" xfId="41" applyFont="1" applyFill="1" applyBorder="1" applyAlignment="1">
      <alignment horizontal="left" wrapText="1"/>
      <protection/>
    </xf>
    <xf numFmtId="0" fontId="6" fillId="35" borderId="64" xfId="41" applyFont="1" applyFill="1" applyBorder="1" applyAlignment="1">
      <alignment horizontal="left" wrapText="1"/>
      <protection/>
    </xf>
    <xf numFmtId="0" fontId="6" fillId="35" borderId="65" xfId="41" applyFont="1" applyFill="1" applyBorder="1" applyAlignment="1">
      <alignment horizontal="left" vertical="center" wrapText="1"/>
      <protection/>
    </xf>
    <xf numFmtId="0" fontId="6" fillId="35" borderId="55" xfId="41" applyFont="1" applyFill="1" applyBorder="1" applyAlignment="1">
      <alignment vertical="center" wrapText="1"/>
      <protection/>
    </xf>
    <xf numFmtId="0" fontId="6" fillId="35" borderId="65" xfId="41" applyFont="1" applyFill="1" applyBorder="1" applyAlignment="1">
      <alignment vertical="center" wrapText="1"/>
      <protection/>
    </xf>
    <xf numFmtId="0" fontId="6" fillId="35" borderId="62" xfId="41" applyFont="1" applyFill="1" applyBorder="1" applyAlignment="1">
      <alignment vertical="center" wrapText="1"/>
      <protection/>
    </xf>
    <xf numFmtId="0" fontId="11" fillId="35" borderId="53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vertical="center" wrapText="1"/>
      <protection/>
    </xf>
    <xf numFmtId="0" fontId="11" fillId="35" borderId="55" xfId="41" applyFont="1" applyFill="1" applyBorder="1" applyAlignment="1">
      <alignment vertical="center" wrapText="1"/>
      <protection/>
    </xf>
    <xf numFmtId="0" fontId="6" fillId="35" borderId="53" xfId="41" applyFont="1" applyFill="1" applyBorder="1" applyAlignment="1">
      <alignment horizontal="left"/>
      <protection/>
    </xf>
    <xf numFmtId="0" fontId="6" fillId="35" borderId="62" xfId="41" applyFont="1" applyFill="1" applyBorder="1" applyAlignment="1">
      <alignment horizontal="left"/>
      <protection/>
    </xf>
    <xf numFmtId="0" fontId="6" fillId="35" borderId="55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horizontal="left" vertical="center" wrapText="1"/>
      <protection/>
    </xf>
    <xf numFmtId="0" fontId="11" fillId="35" borderId="66" xfId="41" applyFont="1" applyFill="1" applyBorder="1" applyAlignment="1">
      <alignment vertical="center" wrapText="1"/>
      <protection/>
    </xf>
    <xf numFmtId="0" fontId="6" fillId="35" borderId="53" xfId="41" applyFont="1" applyFill="1" applyBorder="1">
      <alignment/>
      <protection/>
    </xf>
    <xf numFmtId="0" fontId="6" fillId="35" borderId="55" xfId="41" applyFont="1" applyFill="1" applyBorder="1">
      <alignment/>
      <protection/>
    </xf>
    <xf numFmtId="0" fontId="6" fillId="35" borderId="62" xfId="41" applyFont="1" applyFill="1" applyBorder="1">
      <alignment/>
      <protection/>
    </xf>
    <xf numFmtId="0" fontId="11" fillId="35" borderId="53" xfId="41" applyFont="1" applyFill="1" applyBorder="1" applyAlignment="1">
      <alignment horizontal="left" vertical="center" wrapText="1"/>
      <protection/>
    </xf>
    <xf numFmtId="0" fontId="11" fillId="35" borderId="65" xfId="41" applyFont="1" applyFill="1" applyBorder="1" applyAlignment="1">
      <alignment horizontal="left" vertical="center" wrapText="1"/>
      <protection/>
    </xf>
    <xf numFmtId="0" fontId="6" fillId="35" borderId="53" xfId="41" applyFont="1" applyFill="1" applyBorder="1" applyAlignment="1">
      <alignment horizontal="left" vertical="center" wrapText="1"/>
      <protection/>
    </xf>
    <xf numFmtId="0" fontId="6" fillId="35" borderId="62" xfId="41" applyFont="1" applyFill="1" applyBorder="1" applyAlignment="1">
      <alignment vertical="center" wrapText="1"/>
      <protection/>
    </xf>
    <xf numFmtId="0" fontId="6" fillId="35" borderId="56" xfId="41" applyFont="1" applyFill="1" applyBorder="1" applyAlignment="1">
      <alignment horizontal="left" wrapText="1"/>
      <protection/>
    </xf>
    <xf numFmtId="0" fontId="6" fillId="44" borderId="0" xfId="34" applyFont="1" applyFill="1" applyAlignment="1">
      <alignment vertical="center"/>
      <protection/>
    </xf>
    <xf numFmtId="0" fontId="9" fillId="44" borderId="0" xfId="34" applyFont="1" applyFill="1" applyAlignment="1">
      <alignment vertical="center"/>
      <protection/>
    </xf>
    <xf numFmtId="0" fontId="13" fillId="44" borderId="0" xfId="34" applyFont="1" applyFill="1" applyAlignment="1">
      <alignment vertical="center"/>
      <protection/>
    </xf>
    <xf numFmtId="0" fontId="13" fillId="44" borderId="0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186" fontId="6" fillId="44" borderId="0" xfId="41" applyNumberFormat="1" applyFont="1" applyFill="1">
      <alignment/>
      <protection/>
    </xf>
    <xf numFmtId="186" fontId="6" fillId="44" borderId="0" xfId="41" applyNumberFormat="1" applyFont="1" applyFill="1" applyProtection="1">
      <alignment/>
      <protection locked="0"/>
    </xf>
    <xf numFmtId="186" fontId="9" fillId="44" borderId="0" xfId="41" applyNumberFormat="1" applyFont="1" applyFill="1">
      <alignment/>
      <protection/>
    </xf>
    <xf numFmtId="0" fontId="6" fillId="44" borderId="0" xfId="41" applyFont="1" applyFill="1">
      <alignment/>
      <protection/>
    </xf>
    <xf numFmtId="0" fontId="9" fillId="44" borderId="0" xfId="34" applyFont="1" applyFill="1" applyBorder="1" applyAlignment="1">
      <alignment vertical="center"/>
      <protection/>
    </xf>
    <xf numFmtId="0" fontId="6" fillId="44" borderId="0" xfId="34" applyFont="1" applyFill="1" applyBorder="1" applyAlignment="1">
      <alignment vertical="center"/>
      <protection/>
    </xf>
    <xf numFmtId="0" fontId="13" fillId="44" borderId="0" xfId="34" applyFont="1" applyFill="1">
      <alignment/>
      <protection/>
    </xf>
    <xf numFmtId="0" fontId="6" fillId="44" borderId="0" xfId="34" applyFont="1" applyFill="1">
      <alignment/>
      <protection/>
    </xf>
    <xf numFmtId="186" fontId="6" fillId="44" borderId="0" xfId="41" applyNumberFormat="1" applyFont="1" applyFill="1" applyBorder="1">
      <alignment/>
      <protection/>
    </xf>
    <xf numFmtId="186" fontId="9" fillId="44" borderId="0" xfId="41" applyNumberFormat="1" applyFont="1" applyFill="1" applyBorder="1">
      <alignment/>
      <protection/>
    </xf>
    <xf numFmtId="0" fontId="13" fillId="44" borderId="0" xfId="41" applyFont="1" applyFill="1">
      <alignment/>
      <protection/>
    </xf>
    <xf numFmtId="186" fontId="10" fillId="44" borderId="0" xfId="41" applyNumberFormat="1" applyFont="1" applyFill="1" applyBorder="1">
      <alignment/>
      <protection/>
    </xf>
    <xf numFmtId="186" fontId="13" fillId="44" borderId="0" xfId="41" applyNumberFormat="1" applyFont="1" applyFill="1" applyBorder="1">
      <alignment/>
      <protection/>
    </xf>
    <xf numFmtId="186" fontId="13" fillId="44" borderId="0" xfId="41" applyNumberFormat="1" applyFont="1" applyFill="1" applyBorder="1" applyProtection="1">
      <alignment/>
      <protection locked="0"/>
    </xf>
    <xf numFmtId="186" fontId="13" fillId="44" borderId="0" xfId="41" applyNumberFormat="1" applyFont="1" applyFill="1">
      <alignment/>
      <protection/>
    </xf>
    <xf numFmtId="186" fontId="13" fillId="44" borderId="0" xfId="41" applyNumberFormat="1" applyFont="1" applyFill="1" applyProtection="1">
      <alignment/>
      <protection locked="0"/>
    </xf>
    <xf numFmtId="186" fontId="10" fillId="44" borderId="0" xfId="41" applyNumberFormat="1" applyFont="1" applyFill="1">
      <alignment/>
      <protection/>
    </xf>
    <xf numFmtId="186" fontId="6" fillId="44" borderId="0" xfId="41" applyNumberFormat="1" applyFont="1" applyFill="1" applyBorder="1">
      <alignment/>
      <protection/>
    </xf>
    <xf numFmtId="186" fontId="6" fillId="44" borderId="0" xfId="41" applyNumberFormat="1" applyFont="1" applyFill="1" applyBorder="1" applyProtection="1">
      <alignment/>
      <protection locked="0"/>
    </xf>
    <xf numFmtId="186" fontId="9" fillId="44" borderId="0" xfId="41" applyNumberFormat="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6" fillId="44" borderId="0" xfId="41" applyFont="1" applyFill="1">
      <alignment/>
      <protection/>
    </xf>
    <xf numFmtId="0" fontId="6" fillId="44" borderId="0" xfId="34" applyFont="1" applyFill="1" applyAlignment="1" applyProtection="1">
      <alignment vertical="center"/>
      <protection locked="0"/>
    </xf>
    <xf numFmtId="0" fontId="9" fillId="35" borderId="0" xfId="34" applyFont="1" applyFill="1" applyAlignment="1" quotePrefix="1">
      <alignment vertical="center"/>
      <protection/>
    </xf>
    <xf numFmtId="189" fontId="12" fillId="35" borderId="67" xfId="41" applyNumberFormat="1" applyFont="1" applyFill="1" applyBorder="1" applyAlignment="1" quotePrefix="1">
      <alignment horizontal="right" vertical="center"/>
      <protection/>
    </xf>
    <xf numFmtId="189" fontId="12" fillId="35" borderId="68" xfId="41" applyNumberFormat="1" applyFont="1" applyFill="1" applyBorder="1" applyAlignment="1" quotePrefix="1">
      <alignment horizontal="right" vertical="center"/>
      <protection/>
    </xf>
    <xf numFmtId="0" fontId="11" fillId="35" borderId="69" xfId="34" applyFont="1" applyFill="1" applyBorder="1" applyAlignment="1">
      <alignment vertical="center" wrapText="1"/>
      <protection/>
    </xf>
    <xf numFmtId="186" fontId="6" fillId="35" borderId="17" xfId="41" applyNumberFormat="1" applyFont="1" applyFill="1" applyBorder="1" applyAlignment="1">
      <alignment horizontal="right" vertical="center"/>
      <protection/>
    </xf>
    <xf numFmtId="3" fontId="6" fillId="35" borderId="70" xfId="34" applyNumberFormat="1" applyFont="1" applyFill="1" applyBorder="1" applyAlignment="1" applyProtection="1">
      <alignment horizontal="right" vertical="center"/>
      <protection/>
    </xf>
    <xf numFmtId="3" fontId="6" fillId="35" borderId="71" xfId="34" applyNumberFormat="1" applyFont="1" applyFill="1" applyBorder="1" applyAlignment="1" applyProtection="1">
      <alignment horizontal="right" vertical="center"/>
      <protection/>
    </xf>
    <xf numFmtId="3" fontId="6" fillId="35" borderId="0" xfId="34" applyNumberFormat="1" applyFont="1" applyFill="1" applyBorder="1" applyAlignment="1" applyProtection="1">
      <alignment horizontal="right" vertical="center"/>
      <protection/>
    </xf>
    <xf numFmtId="3" fontId="6" fillId="35" borderId="22" xfId="34" applyNumberFormat="1" applyFont="1" applyFill="1" applyBorder="1" applyAlignment="1" applyProtection="1">
      <alignment horizontal="right" vertical="center"/>
      <protection/>
    </xf>
    <xf numFmtId="0" fontId="9" fillId="35" borderId="0" xfId="34" applyFont="1" applyFill="1" applyAlignment="1">
      <alignment horizontal="left" vertical="center"/>
      <protection/>
    </xf>
    <xf numFmtId="0" fontId="115" fillId="45" borderId="72" xfId="41" applyFont="1" applyFill="1" applyBorder="1" applyAlignment="1">
      <alignment horizontal="left" vertical="center" wrapText="1"/>
      <protection/>
    </xf>
    <xf numFmtId="0" fontId="116" fillId="45" borderId="73" xfId="41" applyFont="1" applyFill="1" applyBorder="1" applyAlignment="1">
      <alignment horizontal="center" vertical="center" wrapText="1"/>
      <protection/>
    </xf>
    <xf numFmtId="0" fontId="115" fillId="45" borderId="74" xfId="34" applyFont="1" applyFill="1" applyBorder="1" applyAlignment="1">
      <alignment horizontal="center" vertical="center" wrapText="1"/>
      <protection/>
    </xf>
    <xf numFmtId="3" fontId="73" fillId="42" borderId="37" xfId="34" applyNumberFormat="1" applyFont="1" applyFill="1" applyBorder="1" applyAlignment="1" applyProtection="1">
      <alignment horizontal="right" vertical="center"/>
      <protection locked="0"/>
    </xf>
    <xf numFmtId="3" fontId="29" fillId="35" borderId="75" xfId="34" applyNumberFormat="1" applyFont="1" applyFill="1" applyBorder="1" applyAlignment="1" quotePrefix="1">
      <alignment horizontal="center" vertical="center"/>
      <protection/>
    </xf>
    <xf numFmtId="3" fontId="29" fillId="35" borderId="76" xfId="34" applyNumberFormat="1" applyFont="1" applyFill="1" applyBorder="1" applyAlignment="1" applyProtection="1" quotePrefix="1">
      <alignment horizontal="center" vertical="center"/>
      <protection/>
    </xf>
    <xf numFmtId="3" fontId="29" fillId="35" borderId="76" xfId="34" applyNumberFormat="1" applyFont="1" applyFill="1" applyBorder="1" applyAlignment="1" quotePrefix="1">
      <alignment horizontal="center" vertical="center"/>
      <protection/>
    </xf>
    <xf numFmtId="3" fontId="18" fillId="35" borderId="77" xfId="34" applyNumberFormat="1" applyFont="1" applyFill="1" applyBorder="1" applyAlignment="1" applyProtection="1" quotePrefix="1">
      <alignment horizontal="center" vertical="center"/>
      <protection/>
    </xf>
    <xf numFmtId="0" fontId="27" fillId="35" borderId="51" xfId="34" applyFont="1" applyFill="1" applyBorder="1" applyAlignment="1">
      <alignment vertical="center"/>
      <protection/>
    </xf>
    <xf numFmtId="0" fontId="27" fillId="35" borderId="78" xfId="34" applyFont="1" applyFill="1" applyBorder="1" applyAlignment="1">
      <alignment horizontal="center" vertical="center"/>
      <protection/>
    </xf>
    <xf numFmtId="0" fontId="118" fillId="35" borderId="77" xfId="34" applyFont="1" applyFill="1" applyBorder="1" applyAlignment="1">
      <alignment horizontal="left" vertical="center" wrapText="1"/>
      <protection/>
    </xf>
    <xf numFmtId="3" fontId="35" fillId="35" borderId="37" xfId="34" applyNumberFormat="1" applyFont="1" applyFill="1" applyBorder="1" applyAlignment="1" quotePrefix="1">
      <alignment horizontal="center" vertical="center"/>
      <protection/>
    </xf>
    <xf numFmtId="3" fontId="35" fillId="35" borderId="37" xfId="34" applyNumberFormat="1" applyFont="1" applyFill="1" applyBorder="1" applyAlignment="1" applyProtection="1" quotePrefix="1">
      <alignment horizontal="center" vertical="center"/>
      <protection/>
    </xf>
    <xf numFmtId="0" fontId="115" fillId="45" borderId="79" xfId="34" applyFont="1" applyFill="1" applyBorder="1" applyAlignment="1">
      <alignment horizontal="center" vertical="center"/>
      <protection/>
    </xf>
    <xf numFmtId="0" fontId="115" fillId="45" borderId="23" xfId="34" applyFont="1" applyFill="1" applyBorder="1" applyAlignment="1">
      <alignment horizontal="center" vertical="center"/>
      <protection/>
    </xf>
    <xf numFmtId="0" fontId="37" fillId="0" borderId="21" xfId="41" applyFont="1" applyFill="1" applyBorder="1" applyAlignment="1">
      <alignment horizontal="center" vertical="center" wrapText="1"/>
      <protection/>
    </xf>
    <xf numFmtId="0" fontId="9" fillId="35" borderId="0" xfId="34" applyFont="1" applyFill="1" applyAlignment="1" quotePrefix="1">
      <alignment horizontal="right" vertical="center"/>
      <protection/>
    </xf>
    <xf numFmtId="3" fontId="9" fillId="45" borderId="80" xfId="34" applyNumberFormat="1" applyFont="1" applyFill="1" applyBorder="1" applyAlignment="1" applyProtection="1">
      <alignment horizontal="right" vertical="center"/>
      <protection/>
    </xf>
    <xf numFmtId="0" fontId="9" fillId="35" borderId="51" xfId="41" applyFont="1" applyFill="1" applyBorder="1" applyAlignment="1" quotePrefix="1">
      <alignment horizontal="right" vertical="center"/>
      <protection/>
    </xf>
    <xf numFmtId="0" fontId="97" fillId="0" borderId="0" xfId="34" applyFont="1" applyBorder="1" applyAlignment="1">
      <alignment vertical="center"/>
      <protection/>
    </xf>
    <xf numFmtId="0" fontId="97" fillId="44" borderId="0" xfId="34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86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86" fontId="27" fillId="0" borderId="78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86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86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35" borderId="37" xfId="34" applyNumberFormat="1" applyFont="1" applyFill="1" applyBorder="1" applyAlignment="1" applyProtection="1" quotePrefix="1">
      <alignment horizontal="center" vertical="center"/>
      <protection/>
    </xf>
    <xf numFmtId="0" fontId="6" fillId="37" borderId="0" xfId="34" applyFont="1" applyFill="1" applyAlignment="1">
      <alignment vertical="center"/>
      <protection/>
    </xf>
    <xf numFmtId="0" fontId="6" fillId="37" borderId="0" xfId="34" applyFont="1" applyFill="1" applyAlignment="1">
      <alignment vertical="center" wrapText="1"/>
      <protection/>
    </xf>
    <xf numFmtId="3" fontId="18" fillId="35" borderId="79" xfId="34" applyNumberFormat="1" applyFont="1" applyFill="1" applyBorder="1" applyAlignment="1" applyProtection="1" quotePrefix="1">
      <alignment horizontal="center" vertical="center"/>
      <protection/>
    </xf>
    <xf numFmtId="3" fontId="18" fillId="35" borderId="23" xfId="34" applyNumberFormat="1" applyFont="1" applyFill="1" applyBorder="1" applyAlignment="1" applyProtection="1" quotePrefix="1">
      <alignment horizontal="center" vertical="center"/>
      <protection/>
    </xf>
    <xf numFmtId="3" fontId="18" fillId="35" borderId="21" xfId="34" applyNumberFormat="1" applyFont="1" applyFill="1" applyBorder="1" applyAlignment="1" applyProtection="1" quotePrefix="1">
      <alignment horizontal="center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/>
    </xf>
    <xf numFmtId="3" fontId="92" fillId="42" borderId="45" xfId="34" applyNumberFormat="1" applyFont="1" applyFill="1" applyBorder="1" applyAlignment="1" applyProtection="1">
      <alignment horizontal="right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/>
    </xf>
    <xf numFmtId="3" fontId="92" fillId="42" borderId="45" xfId="34" applyNumberFormat="1" applyFont="1" applyFill="1" applyBorder="1" applyAlignment="1" applyProtection="1">
      <alignment horizontal="right" vertical="center"/>
      <protection/>
    </xf>
    <xf numFmtId="0" fontId="13" fillId="42" borderId="0" xfId="34" applyFont="1" applyFill="1" applyAlignment="1">
      <alignment vertical="center"/>
      <protection/>
    </xf>
    <xf numFmtId="0" fontId="11" fillId="35" borderId="55" xfId="41" applyFont="1" applyFill="1" applyBorder="1" applyAlignment="1">
      <alignment horizontal="left" vertical="center" wrapText="1"/>
      <protection/>
    </xf>
    <xf numFmtId="0" fontId="6" fillId="35" borderId="53" xfId="41" applyFont="1" applyFill="1" applyBorder="1" applyAlignment="1">
      <alignment vertical="center" wrapText="1"/>
      <protection/>
    </xf>
    <xf numFmtId="189" fontId="12" fillId="35" borderId="83" xfId="41" applyNumberFormat="1" applyFont="1" applyFill="1" applyBorder="1" applyAlignment="1" quotePrefix="1">
      <alignment horizontal="right" vertical="center"/>
      <protection/>
    </xf>
    <xf numFmtId="0" fontId="6" fillId="35" borderId="84" xfId="41" applyFont="1" applyFill="1" applyBorder="1" applyAlignment="1">
      <alignment horizontal="left" vertical="center" wrapText="1"/>
      <protection/>
    </xf>
    <xf numFmtId="189" fontId="12" fillId="35" borderId="85" xfId="41" applyNumberFormat="1" applyFont="1" applyFill="1" applyBorder="1" applyAlignment="1" quotePrefix="1">
      <alignment horizontal="right" vertical="center"/>
      <protection/>
    </xf>
    <xf numFmtId="0" fontId="11" fillId="35" borderId="86" xfId="41" applyFont="1" applyFill="1" applyBorder="1" applyAlignment="1">
      <alignment horizontal="left" vertical="center" wrapText="1"/>
      <protection/>
    </xf>
    <xf numFmtId="0" fontId="11" fillId="35" borderId="55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horizontal="left" vertical="center" wrapText="1"/>
      <protection/>
    </xf>
    <xf numFmtId="0" fontId="11" fillId="35" borderId="53" xfId="41" applyFont="1" applyFill="1" applyBorder="1" applyAlignment="1">
      <alignment vertical="center" wrapText="1"/>
      <protection/>
    </xf>
    <xf numFmtId="0" fontId="119" fillId="45" borderId="72" xfId="34" applyFont="1" applyFill="1" applyBorder="1" applyAlignment="1" applyProtection="1">
      <alignment horizontal="center" vertical="center"/>
      <protection/>
    </xf>
    <xf numFmtId="0" fontId="119" fillId="45" borderId="37" xfId="34" applyFont="1" applyFill="1" applyBorder="1" applyAlignment="1" applyProtection="1">
      <alignment horizontal="center" vertical="center"/>
      <protection/>
    </xf>
    <xf numFmtId="3" fontId="92" fillId="45" borderId="87" xfId="34" applyNumberFormat="1" applyFont="1" applyFill="1" applyBorder="1" applyAlignment="1" applyProtection="1">
      <alignment horizontal="right" vertical="center"/>
      <protection/>
    </xf>
    <xf numFmtId="3" fontId="92" fillId="45" borderId="88" xfId="34" applyNumberFormat="1" applyFont="1" applyFill="1" applyBorder="1" applyAlignment="1" applyProtection="1">
      <alignment horizontal="right" vertical="center"/>
      <protection/>
    </xf>
    <xf numFmtId="0" fontId="6" fillId="0" borderId="17" xfId="34" applyFont="1" applyBorder="1" applyAlignment="1">
      <alignment vertical="center"/>
      <protection/>
    </xf>
    <xf numFmtId="0" fontId="9" fillId="0" borderId="17" xfId="34" applyFont="1" applyBorder="1" applyAlignment="1">
      <alignment vertical="center"/>
      <protection/>
    </xf>
    <xf numFmtId="0" fontId="6" fillId="35" borderId="17" xfId="34" applyFont="1" applyFill="1" applyBorder="1" applyAlignment="1">
      <alignment vertical="center"/>
      <protection/>
    </xf>
    <xf numFmtId="0" fontId="13" fillId="35" borderId="17" xfId="34" applyFont="1" applyFill="1" applyBorder="1" applyAlignment="1">
      <alignment vertical="center"/>
      <protection/>
    </xf>
    <xf numFmtId="0" fontId="6" fillId="35" borderId="89" xfId="41" applyNumberFormat="1" applyFont="1" applyFill="1" applyBorder="1" applyAlignment="1" quotePrefix="1">
      <alignment horizontal="right"/>
      <protection/>
    </xf>
    <xf numFmtId="0" fontId="6" fillId="35" borderId="18" xfId="41" applyNumberFormat="1" applyFont="1" applyFill="1" applyBorder="1" applyAlignment="1" quotePrefix="1">
      <alignment horizontal="right"/>
      <protection/>
    </xf>
    <xf numFmtId="0" fontId="13" fillId="35" borderId="18" xfId="41" applyNumberFormat="1" applyFont="1" applyFill="1" applyBorder="1" applyAlignment="1" quotePrefix="1">
      <alignment horizontal="right"/>
      <protection/>
    </xf>
    <xf numFmtId="0" fontId="13" fillId="35" borderId="17" xfId="34" applyNumberFormat="1" applyFont="1" applyFill="1" applyBorder="1" applyAlignment="1">
      <alignment horizontal="right"/>
      <protection/>
    </xf>
    <xf numFmtId="0" fontId="6" fillId="35" borderId="17" xfId="34" applyNumberFormat="1" applyFont="1" applyFill="1" applyBorder="1" applyAlignment="1">
      <alignment horizontal="right"/>
      <protection/>
    </xf>
    <xf numFmtId="0" fontId="13" fillId="35" borderId="17" xfId="41" applyNumberFormat="1" applyFont="1" applyFill="1" applyBorder="1" applyAlignment="1">
      <alignment horizontal="right"/>
      <protection/>
    </xf>
    <xf numFmtId="0" fontId="6" fillId="35" borderId="17" xfId="41" applyNumberFormat="1" applyFont="1" applyFill="1" applyBorder="1" applyAlignment="1">
      <alignment horizontal="right"/>
      <protection/>
    </xf>
    <xf numFmtId="0" fontId="9" fillId="35" borderId="17" xfId="34" applyNumberFormat="1" applyFont="1" applyFill="1" applyBorder="1" applyAlignment="1">
      <alignment horizontal="right"/>
      <protection/>
    </xf>
    <xf numFmtId="0" fontId="6" fillId="38" borderId="0" xfId="34" applyFont="1" applyFill="1" applyAlignment="1">
      <alignment vertical="center"/>
      <protection/>
    </xf>
    <xf numFmtId="0" fontId="9" fillId="38" borderId="0" xfId="34" applyFont="1" applyFill="1" applyAlignment="1">
      <alignment vertical="center"/>
      <protection/>
    </xf>
    <xf numFmtId="3" fontId="22" fillId="35" borderId="33" xfId="34" applyNumberFormat="1" applyFont="1" applyFill="1" applyBorder="1" applyAlignment="1" applyProtection="1" quotePrefix="1">
      <alignment horizontal="center" vertical="center"/>
      <protection/>
    </xf>
    <xf numFmtId="189" fontId="12" fillId="35" borderId="27" xfId="41" applyNumberFormat="1" applyFont="1" applyFill="1" applyBorder="1" applyAlignment="1" quotePrefix="1">
      <alignment horizontal="right" vertical="center"/>
      <protection/>
    </xf>
    <xf numFmtId="0" fontId="6" fillId="35" borderId="70" xfId="41" applyFont="1" applyFill="1" applyBorder="1" applyAlignment="1">
      <alignment horizontal="left" vertical="center" wrapText="1"/>
      <protection/>
    </xf>
    <xf numFmtId="189" fontId="6" fillId="35" borderId="17" xfId="41" applyNumberFormat="1" applyFont="1" applyFill="1" applyBorder="1" applyAlignment="1">
      <alignment horizontal="right" vertical="center"/>
      <protection/>
    </xf>
    <xf numFmtId="0" fontId="6" fillId="35" borderId="17" xfId="41" applyFont="1" applyFill="1" applyBorder="1" applyAlignment="1">
      <alignment vertical="center"/>
      <protection/>
    </xf>
    <xf numFmtId="189" fontId="90" fillId="44" borderId="48" xfId="41" applyNumberFormat="1" applyFont="1" applyFill="1" applyBorder="1" applyAlignment="1" quotePrefix="1">
      <alignment horizontal="right" vertical="center"/>
      <protection/>
    </xf>
    <xf numFmtId="3" fontId="120" fillId="44" borderId="33" xfId="34" applyNumberFormat="1" applyFont="1" applyFill="1" applyBorder="1" applyAlignment="1" applyProtection="1">
      <alignment vertical="center"/>
      <protection locked="0"/>
    </xf>
    <xf numFmtId="3" fontId="120" fillId="44" borderId="45" xfId="34" applyNumberFormat="1" applyFont="1" applyFill="1" applyBorder="1" applyAlignment="1" applyProtection="1">
      <alignment vertical="center"/>
      <protection/>
    </xf>
    <xf numFmtId="0" fontId="121" fillId="46" borderId="72" xfId="34" applyFont="1" applyFill="1" applyBorder="1" applyAlignment="1" applyProtection="1">
      <alignment horizontal="center" vertical="center"/>
      <protection/>
    </xf>
    <xf numFmtId="3" fontId="120" fillId="46" borderId="87" xfId="34" applyNumberFormat="1" applyFont="1" applyFill="1" applyBorder="1" applyAlignment="1">
      <alignment vertical="center"/>
      <protection/>
    </xf>
    <xf numFmtId="3" fontId="120" fillId="46" borderId="87" xfId="34" applyNumberFormat="1" applyFont="1" applyFill="1" applyBorder="1" applyAlignment="1" applyProtection="1">
      <alignment vertical="center"/>
      <protection/>
    </xf>
    <xf numFmtId="0" fontId="6" fillId="35" borderId="69" xfId="41" applyFont="1" applyFill="1" applyBorder="1" applyAlignment="1">
      <alignment horizontal="left" vertical="center" wrapText="1"/>
      <protection/>
    </xf>
    <xf numFmtId="0" fontId="6" fillId="35" borderId="86" xfId="41" applyFont="1" applyFill="1" applyBorder="1" applyAlignment="1">
      <alignment horizontal="left" vertical="center" wrapText="1"/>
      <protection/>
    </xf>
    <xf numFmtId="0" fontId="6" fillId="35" borderId="55" xfId="41" applyFont="1" applyFill="1" applyBorder="1" applyAlignment="1" quotePrefix="1">
      <alignment horizontal="left" vertical="center" wrapText="1"/>
      <protection/>
    </xf>
    <xf numFmtId="0" fontId="6" fillId="35" borderId="90" xfId="41" applyFont="1" applyFill="1" applyBorder="1" applyAlignment="1">
      <alignment horizontal="left" vertical="center" wrapText="1"/>
      <protection/>
    </xf>
    <xf numFmtId="0" fontId="6" fillId="35" borderId="66" xfId="41" applyFont="1" applyFill="1" applyBorder="1" applyAlignment="1">
      <alignment vertical="center" wrapText="1"/>
      <protection/>
    </xf>
    <xf numFmtId="0" fontId="6" fillId="35" borderId="53" xfId="41" applyFont="1" applyFill="1" applyBorder="1" applyAlignment="1" quotePrefix="1">
      <alignment horizontal="left" vertical="center" wrapText="1"/>
      <protection/>
    </xf>
    <xf numFmtId="0" fontId="6" fillId="35" borderId="62" xfId="41" applyFont="1" applyFill="1" applyBorder="1" applyAlignment="1" quotePrefix="1">
      <alignment vertical="center" wrapText="1"/>
      <protection/>
    </xf>
    <xf numFmtId="189" fontId="12" fillId="35" borderId="52" xfId="41" applyNumberFormat="1" applyFont="1" applyFill="1" applyBorder="1" applyAlignment="1" quotePrefix="1">
      <alignment horizontal="right"/>
      <protection/>
    </xf>
    <xf numFmtId="0" fontId="6" fillId="35" borderId="53" xfId="41" applyFont="1" applyFill="1" applyBorder="1" applyAlignment="1" quotePrefix="1">
      <alignment horizontal="left"/>
      <protection/>
    </xf>
    <xf numFmtId="189" fontId="12" fillId="35" borderId="57" xfId="41" applyNumberFormat="1" applyFont="1" applyFill="1" applyBorder="1" applyAlignment="1" quotePrefix="1">
      <alignment horizontal="right"/>
      <protection/>
    </xf>
    <xf numFmtId="0" fontId="6" fillId="35" borderId="62" xfId="41" applyFont="1" applyFill="1" applyBorder="1" quotePrefix="1">
      <alignment/>
      <protection/>
    </xf>
    <xf numFmtId="189" fontId="12" fillId="35" borderId="52" xfId="41" applyNumberFormat="1" applyFont="1" applyFill="1" applyBorder="1" applyAlignment="1">
      <alignment horizontal="right" vertical="center"/>
      <protection/>
    </xf>
    <xf numFmtId="0" fontId="6" fillId="35" borderId="86" xfId="41" applyFont="1" applyFill="1" applyBorder="1" applyAlignment="1">
      <alignment horizontal="left" vertical="center" wrapText="1"/>
      <protection/>
    </xf>
    <xf numFmtId="0" fontId="6" fillId="35" borderId="62" xfId="41" applyFont="1" applyFill="1" applyBorder="1" applyAlignment="1">
      <alignment horizontal="left" vertical="center" wrapText="1"/>
      <protection/>
    </xf>
    <xf numFmtId="0" fontId="6" fillId="35" borderId="70" xfId="41" applyFont="1" applyFill="1" applyBorder="1" applyAlignment="1">
      <alignment horizontal="left" vertical="center" wrapText="1"/>
      <protection/>
    </xf>
    <xf numFmtId="0" fontId="6" fillId="35" borderId="84" xfId="41" applyFont="1" applyFill="1" applyBorder="1" applyAlignment="1">
      <alignment horizontal="left" vertical="center" wrapText="1"/>
      <protection/>
    </xf>
    <xf numFmtId="0" fontId="6" fillId="35" borderId="0" xfId="41" applyFont="1" applyFill="1" applyBorder="1" applyAlignment="1">
      <alignment horizontal="left" vertical="center" wrapText="1"/>
      <protection/>
    </xf>
    <xf numFmtId="3" fontId="18" fillId="35" borderId="67" xfId="34" applyNumberFormat="1" applyFont="1" applyFill="1" applyBorder="1" applyAlignment="1" applyProtection="1" quotePrefix="1">
      <alignment horizontal="center" vertical="center"/>
      <protection/>
    </xf>
    <xf numFmtId="3" fontId="18" fillId="35" borderId="91" xfId="34" applyNumberFormat="1" applyFont="1" applyFill="1" applyBorder="1" applyAlignment="1" applyProtection="1" quotePrefix="1">
      <alignment horizontal="center" vertical="center"/>
      <protection/>
    </xf>
    <xf numFmtId="189" fontId="101" fillId="35" borderId="48" xfId="41" applyNumberFormat="1" applyFont="1" applyFill="1" applyBorder="1" applyAlignment="1" quotePrefix="1">
      <alignment horizontal="right" vertical="center"/>
      <protection/>
    </xf>
    <xf numFmtId="0" fontId="6" fillId="0" borderId="0" xfId="34" applyNumberFormat="1" applyFont="1" applyBorder="1" applyAlignment="1">
      <alignment horizontal="right"/>
      <protection/>
    </xf>
    <xf numFmtId="0" fontId="6" fillId="35" borderId="17" xfId="41" applyFont="1" applyFill="1" applyBorder="1" applyAlignment="1" quotePrefix="1">
      <alignment horizontal="right" vertical="center"/>
      <protection/>
    </xf>
    <xf numFmtId="0" fontId="6" fillId="44" borderId="0" xfId="34" applyFont="1" applyFill="1" applyAlignment="1">
      <alignment vertical="center"/>
      <protection/>
    </xf>
    <xf numFmtId="189" fontId="101" fillId="42" borderId="48" xfId="41" applyNumberFormat="1" applyFont="1" applyFill="1" applyBorder="1" applyAlignment="1" quotePrefix="1">
      <alignment horizontal="right" vertical="center"/>
      <protection/>
    </xf>
    <xf numFmtId="3" fontId="122" fillId="44" borderId="79" xfId="34" applyNumberFormat="1" applyFont="1" applyFill="1" applyBorder="1" applyAlignment="1">
      <alignment vertical="center"/>
      <protection/>
    </xf>
    <xf numFmtId="3" fontId="122" fillId="44" borderId="23" xfId="34" applyNumberFormat="1" applyFont="1" applyFill="1" applyBorder="1" applyAlignment="1" applyProtection="1">
      <alignment vertical="center"/>
      <protection/>
    </xf>
    <xf numFmtId="3" fontId="122" fillId="44" borderId="23" xfId="34" applyNumberFormat="1" applyFont="1" applyFill="1" applyBorder="1" applyAlignment="1">
      <alignment vertical="center"/>
      <protection/>
    </xf>
    <xf numFmtId="3" fontId="122" fillId="44" borderId="21" xfId="34" applyNumberFormat="1" applyFont="1" applyFill="1" applyBorder="1" applyAlignment="1" applyProtection="1">
      <alignment vertical="center"/>
      <protection/>
    </xf>
    <xf numFmtId="3" fontId="6" fillId="35" borderId="92" xfId="34" applyNumberFormat="1" applyFont="1" applyFill="1" applyBorder="1" applyAlignment="1" applyProtection="1">
      <alignment horizontal="right" vertical="center"/>
      <protection locked="0"/>
    </xf>
    <xf numFmtId="3" fontId="6" fillId="35" borderId="52" xfId="34" applyNumberFormat="1" applyFont="1" applyFill="1" applyBorder="1" applyAlignment="1" applyProtection="1">
      <alignment horizontal="right" vertical="center"/>
      <protection locked="0"/>
    </xf>
    <xf numFmtId="3" fontId="6" fillId="35" borderId="93" xfId="34" applyNumberFormat="1" applyFont="1" applyFill="1" applyBorder="1" applyAlignment="1" applyProtection="1">
      <alignment horizontal="right" vertical="center"/>
      <protection locked="0"/>
    </xf>
    <xf numFmtId="3" fontId="6" fillId="35" borderId="94" xfId="34" applyNumberFormat="1" applyFont="1" applyFill="1" applyBorder="1" applyAlignment="1" applyProtection="1">
      <alignment horizontal="right" vertical="center"/>
      <protection locked="0"/>
    </xf>
    <xf numFmtId="3" fontId="6" fillId="35" borderId="54" xfId="34" applyNumberFormat="1" applyFont="1" applyFill="1" applyBorder="1" applyAlignment="1" applyProtection="1">
      <alignment horizontal="right" vertical="center"/>
      <protection locked="0"/>
    </xf>
    <xf numFmtId="3" fontId="6" fillId="35" borderId="90" xfId="34" applyNumberFormat="1" applyFont="1" applyFill="1" applyBorder="1" applyAlignment="1" applyProtection="1">
      <alignment horizontal="right" vertical="center"/>
      <protection locked="0"/>
    </xf>
    <xf numFmtId="3" fontId="6" fillId="35" borderId="95" xfId="34" applyNumberFormat="1" applyFont="1" applyFill="1" applyBorder="1" applyAlignment="1" applyProtection="1">
      <alignment horizontal="right" vertical="center"/>
      <protection locked="0"/>
    </xf>
    <xf numFmtId="3" fontId="6" fillId="35" borderId="85" xfId="34" applyNumberFormat="1" applyFont="1" applyFill="1" applyBorder="1" applyAlignment="1" applyProtection="1">
      <alignment horizontal="right" vertical="center"/>
      <protection locked="0"/>
    </xf>
    <xf numFmtId="3" fontId="6" fillId="35" borderId="96" xfId="34" applyNumberFormat="1" applyFont="1" applyFill="1" applyBorder="1" applyAlignment="1" applyProtection="1">
      <alignment horizontal="right" vertical="center"/>
      <protection locked="0"/>
    </xf>
    <xf numFmtId="3" fontId="6" fillId="35" borderId="83" xfId="34" applyNumberFormat="1" applyFont="1" applyFill="1" applyBorder="1" applyAlignment="1" applyProtection="1">
      <alignment horizontal="right" vertical="center"/>
      <protection locked="0"/>
    </xf>
    <xf numFmtId="3" fontId="6" fillId="35" borderId="97" xfId="34" applyNumberFormat="1" applyFont="1" applyFill="1" applyBorder="1" applyAlignment="1" applyProtection="1">
      <alignment horizontal="right" vertical="center"/>
      <protection locked="0"/>
    </xf>
    <xf numFmtId="3" fontId="6" fillId="35" borderId="57" xfId="34" applyNumberFormat="1" applyFont="1" applyFill="1" applyBorder="1" applyAlignment="1" applyProtection="1">
      <alignment horizontal="right" vertical="center"/>
      <protection locked="0"/>
    </xf>
    <xf numFmtId="3" fontId="6" fillId="35" borderId="98" xfId="34" applyNumberFormat="1" applyFont="1" applyFill="1" applyBorder="1" applyAlignment="1" applyProtection="1">
      <alignment horizontal="right" vertical="center"/>
      <protection locked="0"/>
    </xf>
    <xf numFmtId="3" fontId="6" fillId="35" borderId="99" xfId="34" applyNumberFormat="1" applyFont="1" applyFill="1" applyBorder="1" applyAlignment="1" applyProtection="1">
      <alignment horizontal="right" vertical="center"/>
      <protection locked="0"/>
    </xf>
    <xf numFmtId="3" fontId="6" fillId="35" borderId="27" xfId="34" applyNumberFormat="1" applyFont="1" applyFill="1" applyBorder="1" applyAlignment="1" applyProtection="1">
      <alignment horizontal="right" vertical="center"/>
      <protection locked="0"/>
    </xf>
    <xf numFmtId="3" fontId="6" fillId="35" borderId="75" xfId="34" applyNumberFormat="1" applyFont="1" applyFill="1" applyBorder="1" applyAlignment="1" applyProtection="1">
      <alignment horizontal="right" vertical="center"/>
      <protection locked="0"/>
    </xf>
    <xf numFmtId="3" fontId="6" fillId="35" borderId="76" xfId="34" applyNumberFormat="1" applyFont="1" applyFill="1" applyBorder="1" applyAlignment="1" applyProtection="1">
      <alignment horizontal="right" vertical="center"/>
      <protection locked="0"/>
    </xf>
    <xf numFmtId="3" fontId="122" fillId="46" borderId="100" xfId="34" applyNumberFormat="1" applyFont="1" applyFill="1" applyBorder="1" applyAlignment="1">
      <alignment vertical="center"/>
      <protection/>
    </xf>
    <xf numFmtId="3" fontId="122" fillId="46" borderId="101" xfId="34" applyNumberFormat="1" applyFont="1" applyFill="1" applyBorder="1" applyAlignment="1">
      <alignment vertical="center"/>
      <protection/>
    </xf>
    <xf numFmtId="3" fontId="122" fillId="46" borderId="102" xfId="34" applyNumberFormat="1" applyFont="1" applyFill="1" applyBorder="1" applyAlignment="1" applyProtection="1">
      <alignment vertical="center"/>
      <protection/>
    </xf>
    <xf numFmtId="3" fontId="6" fillId="35" borderId="0" xfId="34" applyNumberFormat="1" applyFont="1" applyFill="1" applyBorder="1" applyAlignment="1">
      <alignment vertical="center"/>
      <protection/>
    </xf>
    <xf numFmtId="3" fontId="6" fillId="35" borderId="0" xfId="34" applyNumberFormat="1" applyFont="1" applyFill="1" applyBorder="1" applyAlignment="1" applyProtection="1">
      <alignment vertical="center"/>
      <protection/>
    </xf>
    <xf numFmtId="3" fontId="6" fillId="35" borderId="22" xfId="34" applyNumberFormat="1" applyFont="1" applyFill="1" applyBorder="1" applyAlignment="1" applyProtection="1">
      <alignment vertical="center"/>
      <protection/>
    </xf>
    <xf numFmtId="3" fontId="6" fillId="35" borderId="60" xfId="34" applyNumberFormat="1" applyFont="1" applyFill="1" applyBorder="1" applyAlignment="1">
      <alignment vertical="center"/>
      <protection/>
    </xf>
    <xf numFmtId="3" fontId="6" fillId="35" borderId="60" xfId="34" applyNumberFormat="1" applyFont="1" applyFill="1" applyBorder="1" applyAlignment="1" applyProtection="1">
      <alignment vertical="center"/>
      <protection/>
    </xf>
    <xf numFmtId="3" fontId="6" fillId="35" borderId="45" xfId="34" applyNumberFormat="1" applyFont="1" applyFill="1" applyBorder="1" applyAlignment="1" applyProtection="1">
      <alignment vertical="center"/>
      <protection/>
    </xf>
    <xf numFmtId="3" fontId="9" fillId="35" borderId="0" xfId="34" applyNumberFormat="1" applyFont="1" applyFill="1" applyBorder="1" applyAlignment="1" applyProtection="1">
      <alignment vertical="center"/>
      <protection/>
    </xf>
    <xf numFmtId="3" fontId="9" fillId="35" borderId="60" xfId="34" applyNumberFormat="1" applyFont="1" applyFill="1" applyBorder="1" applyAlignment="1">
      <alignment vertical="center"/>
      <protection/>
    </xf>
    <xf numFmtId="3" fontId="9" fillId="35" borderId="60" xfId="34" applyNumberFormat="1" applyFont="1" applyFill="1" applyBorder="1" applyAlignment="1" applyProtection="1">
      <alignment vertical="center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/>
    </xf>
    <xf numFmtId="3" fontId="97" fillId="42" borderId="23" xfId="34" applyNumberFormat="1" applyFont="1" applyFill="1" applyBorder="1" applyAlignment="1" applyProtection="1">
      <alignment horizontal="right" vertical="center"/>
      <protection/>
    </xf>
    <xf numFmtId="3" fontId="97" fillId="42" borderId="21" xfId="34" applyNumberFormat="1" applyFont="1" applyFill="1" applyBorder="1" applyAlignment="1" applyProtection="1">
      <alignment horizontal="right" vertical="center"/>
      <protection/>
    </xf>
    <xf numFmtId="3" fontId="6" fillId="35" borderId="92" xfId="34" applyNumberFormat="1" applyFont="1" applyFill="1" applyBorder="1" applyAlignment="1" applyProtection="1">
      <alignment horizontal="right" vertical="center"/>
      <protection/>
    </xf>
    <xf numFmtId="3" fontId="6" fillId="35" borderId="52" xfId="34" applyNumberFormat="1" applyFont="1" applyFill="1" applyBorder="1" applyAlignment="1" applyProtection="1">
      <alignment horizontal="right" vertical="center"/>
      <protection/>
    </xf>
    <xf numFmtId="3" fontId="6" fillId="35" borderId="93" xfId="34" applyNumberFormat="1" applyFont="1" applyFill="1" applyBorder="1" applyAlignment="1" applyProtection="1">
      <alignment horizontal="right" vertical="center"/>
      <protection/>
    </xf>
    <xf numFmtId="3" fontId="6" fillId="35" borderId="97" xfId="34" applyNumberFormat="1" applyFont="1" applyFill="1" applyBorder="1" applyAlignment="1" applyProtection="1">
      <alignment horizontal="right" vertical="center"/>
      <protection/>
    </xf>
    <xf numFmtId="3" fontId="6" fillId="35" borderId="57" xfId="34" applyNumberFormat="1" applyFont="1" applyFill="1" applyBorder="1" applyAlignment="1" applyProtection="1">
      <alignment horizontal="right" vertical="center"/>
      <protection/>
    </xf>
    <xf numFmtId="3" fontId="6" fillId="35" borderId="98" xfId="34" applyNumberFormat="1" applyFont="1" applyFill="1" applyBorder="1" applyAlignment="1" applyProtection="1">
      <alignment horizontal="right" vertical="center"/>
      <protection/>
    </xf>
    <xf numFmtId="3" fontId="6" fillId="35" borderId="94" xfId="34" applyNumberFormat="1" applyFont="1" applyFill="1" applyBorder="1" applyAlignment="1" applyProtection="1">
      <alignment horizontal="right" vertical="center"/>
      <protection/>
    </xf>
    <xf numFmtId="3" fontId="6" fillId="35" borderId="54" xfId="34" applyNumberFormat="1" applyFont="1" applyFill="1" applyBorder="1" applyAlignment="1" applyProtection="1">
      <alignment horizontal="right" vertical="center"/>
      <protection/>
    </xf>
    <xf numFmtId="3" fontId="6" fillId="35" borderId="90" xfId="34" applyNumberFormat="1" applyFont="1" applyFill="1" applyBorder="1" applyAlignment="1" applyProtection="1">
      <alignment horizontal="right" vertical="center"/>
      <protection/>
    </xf>
    <xf numFmtId="3" fontId="6" fillId="35" borderId="103" xfId="34" applyNumberFormat="1" applyFont="1" applyFill="1" applyBorder="1" applyAlignment="1" applyProtection="1">
      <alignment horizontal="right" vertical="center"/>
      <protection/>
    </xf>
    <xf numFmtId="3" fontId="6" fillId="35" borderId="58" xfId="34" applyNumberFormat="1" applyFont="1" applyFill="1" applyBorder="1" applyAlignment="1" applyProtection="1">
      <alignment horizontal="right" vertical="center"/>
      <protection/>
    </xf>
    <xf numFmtId="3" fontId="6" fillId="35" borderId="104" xfId="34" applyNumberFormat="1" applyFont="1" applyFill="1" applyBorder="1" applyAlignment="1" applyProtection="1">
      <alignment horizontal="right" vertical="center"/>
      <protection/>
    </xf>
    <xf numFmtId="3" fontId="6" fillId="35" borderId="96" xfId="34" applyNumberFormat="1" applyFont="1" applyFill="1" applyBorder="1" applyAlignment="1" applyProtection="1">
      <alignment horizontal="right" vertical="center"/>
      <protection/>
    </xf>
    <xf numFmtId="3" fontId="6" fillId="35" borderId="83" xfId="34" applyNumberFormat="1" applyFont="1" applyFill="1" applyBorder="1" applyAlignment="1" applyProtection="1">
      <alignment horizontal="right" vertical="center"/>
      <protection/>
    </xf>
    <xf numFmtId="3" fontId="6" fillId="35" borderId="105" xfId="34" applyNumberFormat="1" applyFont="1" applyFill="1" applyBorder="1" applyAlignment="1" applyProtection="1">
      <alignment horizontal="right" vertical="center"/>
      <protection/>
    </xf>
    <xf numFmtId="3" fontId="6" fillId="35" borderId="95" xfId="34" applyNumberFormat="1" applyFont="1" applyFill="1" applyBorder="1" applyAlignment="1" applyProtection="1">
      <alignment horizontal="right" vertical="center"/>
      <protection/>
    </xf>
    <xf numFmtId="3" fontId="6" fillId="35" borderId="85" xfId="34" applyNumberFormat="1" applyFont="1" applyFill="1" applyBorder="1" applyAlignment="1" applyProtection="1">
      <alignment horizontal="right" vertical="center"/>
      <protection/>
    </xf>
    <xf numFmtId="3" fontId="6" fillId="35" borderId="106" xfId="34" applyNumberFormat="1" applyFont="1" applyFill="1" applyBorder="1" applyAlignment="1" applyProtection="1">
      <alignment horizontal="right" vertical="center"/>
      <protection/>
    </xf>
    <xf numFmtId="3" fontId="6" fillId="35" borderId="107" xfId="34" applyNumberFormat="1" applyFont="1" applyFill="1" applyBorder="1" applyAlignment="1" applyProtection="1">
      <alignment horizontal="right" vertical="center"/>
      <protection/>
    </xf>
    <xf numFmtId="3" fontId="6" fillId="35" borderId="68" xfId="34" applyNumberFormat="1" applyFont="1" applyFill="1" applyBorder="1" applyAlignment="1" applyProtection="1">
      <alignment horizontal="right" vertical="center"/>
      <protection/>
    </xf>
    <xf numFmtId="3" fontId="6" fillId="35" borderId="108" xfId="34" applyNumberFormat="1" applyFont="1" applyFill="1" applyBorder="1" applyAlignment="1" applyProtection="1">
      <alignment horizontal="right"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/>
    </xf>
    <xf numFmtId="3" fontId="6" fillId="35" borderId="67" xfId="34" applyNumberFormat="1" applyFont="1" applyFill="1" applyBorder="1" applyAlignment="1" applyProtection="1">
      <alignment horizontal="right" vertical="center"/>
      <protection/>
    </xf>
    <xf numFmtId="3" fontId="6" fillId="35" borderId="91" xfId="34" applyNumberFormat="1" applyFont="1" applyFill="1" applyBorder="1" applyAlignment="1" applyProtection="1">
      <alignment horizontal="right" vertical="center"/>
      <protection/>
    </xf>
    <xf numFmtId="3" fontId="6" fillId="35" borderId="109" xfId="34" applyNumberFormat="1" applyFont="1" applyFill="1" applyBorder="1" applyAlignment="1" applyProtection="1">
      <alignment horizontal="right" vertical="center"/>
      <protection/>
    </xf>
    <xf numFmtId="3" fontId="6" fillId="35" borderId="110" xfId="34" applyNumberFormat="1" applyFont="1" applyFill="1" applyBorder="1" applyAlignment="1" applyProtection="1">
      <alignment horizontal="right" vertical="center"/>
      <protection/>
    </xf>
    <xf numFmtId="3" fontId="6" fillId="35" borderId="111" xfId="34" applyNumberFormat="1" applyFont="1" applyFill="1" applyBorder="1" applyAlignment="1" applyProtection="1">
      <alignment horizontal="right" vertical="center"/>
      <protection/>
    </xf>
    <xf numFmtId="3" fontId="61" fillId="42" borderId="75" xfId="34" applyNumberFormat="1" applyFont="1" applyFill="1" applyBorder="1" applyAlignment="1">
      <alignment horizontal="right" vertical="center"/>
      <protection/>
    </xf>
    <xf numFmtId="3" fontId="61" fillId="42" borderId="76" xfId="34" applyNumberFormat="1" applyFont="1" applyFill="1" applyBorder="1" applyAlignment="1" applyProtection="1">
      <alignment horizontal="right" vertical="center"/>
      <protection/>
    </xf>
    <xf numFmtId="3" fontId="61" fillId="42" borderId="76" xfId="34" applyNumberFormat="1" applyFont="1" applyFill="1" applyBorder="1" applyAlignment="1">
      <alignment horizontal="right" vertical="center"/>
      <protection/>
    </xf>
    <xf numFmtId="3" fontId="61" fillId="42" borderId="77" xfId="34" applyNumberFormat="1" applyFont="1" applyFill="1" applyBorder="1" applyAlignment="1" applyProtection="1">
      <alignment horizontal="right" vertical="center"/>
      <protection/>
    </xf>
    <xf numFmtId="3" fontId="6" fillId="35" borderId="103" xfId="34" applyNumberFormat="1" applyFont="1" applyFill="1" applyBorder="1" applyAlignment="1" applyProtection="1">
      <alignment horizontal="right" vertical="center"/>
      <protection locked="0"/>
    </xf>
    <xf numFmtId="3" fontId="6" fillId="35" borderId="58" xfId="34" applyNumberFormat="1" applyFont="1" applyFill="1" applyBorder="1" applyAlignment="1" applyProtection="1">
      <alignment horizontal="right" vertical="center"/>
      <protection locked="0"/>
    </xf>
    <xf numFmtId="3" fontId="61" fillId="42" borderId="79" xfId="34" applyNumberFormat="1" applyFont="1" applyFill="1" applyBorder="1" applyAlignment="1">
      <alignment horizontal="right" vertical="center"/>
      <protection/>
    </xf>
    <xf numFmtId="3" fontId="61" fillId="42" borderId="23" xfId="34" applyNumberFormat="1" applyFont="1" applyFill="1" applyBorder="1" applyAlignment="1" applyProtection="1">
      <alignment horizontal="right" vertical="center"/>
      <protection/>
    </xf>
    <xf numFmtId="3" fontId="61" fillId="42" borderId="23" xfId="34" applyNumberFormat="1" applyFont="1" applyFill="1" applyBorder="1" applyAlignment="1">
      <alignment horizontal="right" vertical="center"/>
      <protection/>
    </xf>
    <xf numFmtId="3" fontId="61" fillId="42" borderId="21" xfId="34" applyNumberFormat="1" applyFont="1" applyFill="1" applyBorder="1" applyAlignment="1" applyProtection="1">
      <alignment horizontal="right" vertical="center"/>
      <protection/>
    </xf>
    <xf numFmtId="3" fontId="9" fillId="35" borderId="50" xfId="34" applyNumberFormat="1" applyFont="1" applyFill="1" applyBorder="1" applyAlignment="1" applyProtection="1">
      <alignment horizontal="right" vertical="center"/>
      <protection locked="0"/>
    </xf>
    <xf numFmtId="3" fontId="9" fillId="35" borderId="50" xfId="34" applyNumberFormat="1" applyFont="1" applyFill="1" applyBorder="1" applyAlignment="1" applyProtection="1">
      <alignment horizontal="right" vertical="center"/>
      <protection/>
    </xf>
    <xf numFmtId="3" fontId="9" fillId="35" borderId="41" xfId="34" applyNumberFormat="1" applyFont="1" applyFill="1" applyBorder="1" applyAlignment="1" applyProtection="1">
      <alignment horizontal="right" vertical="center"/>
      <protection locked="0"/>
    </xf>
    <xf numFmtId="3" fontId="9" fillId="35" borderId="41" xfId="34" applyNumberFormat="1" applyFont="1" applyFill="1" applyBorder="1" applyAlignment="1" applyProtection="1">
      <alignment horizontal="right" vertical="center"/>
      <protection/>
    </xf>
    <xf numFmtId="3" fontId="9" fillId="35" borderId="43" xfId="34" applyNumberFormat="1" applyFont="1" applyFill="1" applyBorder="1" applyAlignment="1" applyProtection="1">
      <alignment horizontal="right" vertical="center"/>
      <protection/>
    </xf>
    <xf numFmtId="3" fontId="9" fillId="35" borderId="49" xfId="34" applyNumberFormat="1" applyFont="1" applyFill="1" applyBorder="1" applyAlignment="1" applyProtection="1">
      <alignment horizontal="right" vertical="center"/>
      <protection locked="0"/>
    </xf>
    <xf numFmtId="3" fontId="9" fillId="35" borderId="49" xfId="34" applyNumberFormat="1" applyFont="1" applyFill="1" applyBorder="1" applyAlignment="1" applyProtection="1">
      <alignment horizontal="right" vertical="center"/>
      <protection/>
    </xf>
    <xf numFmtId="3" fontId="9" fillId="35" borderId="70" xfId="34" applyNumberFormat="1" applyFont="1" applyFill="1" applyBorder="1" applyAlignment="1" applyProtection="1">
      <alignment horizontal="right" vertical="center"/>
      <protection/>
    </xf>
    <xf numFmtId="3" fontId="9" fillId="35" borderId="112" xfId="34" applyNumberFormat="1" applyFont="1" applyFill="1" applyBorder="1" applyAlignment="1" applyProtection="1">
      <alignment horizontal="right" vertical="center"/>
      <protection/>
    </xf>
    <xf numFmtId="3" fontId="9" fillId="35" borderId="66" xfId="34" applyNumberFormat="1" applyFont="1" applyFill="1" applyBorder="1" applyAlignment="1" applyProtection="1">
      <alignment horizontal="right" vertical="center"/>
      <protection/>
    </xf>
    <xf numFmtId="3" fontId="9" fillId="35" borderId="42" xfId="34" applyNumberFormat="1" applyFont="1" applyFill="1" applyBorder="1" applyAlignment="1" applyProtection="1">
      <alignment horizontal="right" vertical="center"/>
      <protection/>
    </xf>
    <xf numFmtId="3" fontId="9" fillId="35" borderId="113" xfId="34" applyNumberFormat="1" applyFont="1" applyFill="1" applyBorder="1" applyAlignment="1" applyProtection="1">
      <alignment horizontal="right" vertical="center"/>
      <protection/>
    </xf>
    <xf numFmtId="3" fontId="9" fillId="35" borderId="114" xfId="34" applyNumberFormat="1" applyFont="1" applyFill="1" applyBorder="1" applyAlignment="1" applyProtection="1">
      <alignment horizontal="right" vertical="center"/>
      <protection/>
    </xf>
    <xf numFmtId="3" fontId="9" fillId="35" borderId="115" xfId="34" applyNumberFormat="1" applyFont="1" applyFill="1" applyBorder="1" applyAlignment="1" applyProtection="1">
      <alignment horizontal="right" vertical="center"/>
      <protection/>
    </xf>
    <xf numFmtId="3" fontId="9" fillId="35" borderId="116" xfId="34" applyNumberFormat="1" applyFont="1" applyFill="1" applyBorder="1" applyAlignment="1" applyProtection="1">
      <alignment horizontal="right" vertical="center"/>
      <protection/>
    </xf>
    <xf numFmtId="3" fontId="9" fillId="35" borderId="117" xfId="34" applyNumberFormat="1" applyFont="1" applyFill="1" applyBorder="1" applyAlignment="1" applyProtection="1">
      <alignment horizontal="right" vertical="center"/>
      <protection/>
    </xf>
    <xf numFmtId="3" fontId="9" fillId="35" borderId="118" xfId="34" applyNumberFormat="1" applyFont="1" applyFill="1" applyBorder="1" applyAlignment="1" applyProtection="1">
      <alignment horizontal="right" vertical="center"/>
      <protection/>
    </xf>
    <xf numFmtId="3" fontId="9" fillId="35" borderId="119" xfId="34" applyNumberFormat="1" applyFont="1" applyFill="1" applyBorder="1" applyAlignment="1" applyProtection="1">
      <alignment horizontal="right" vertical="center"/>
      <protection/>
    </xf>
    <xf numFmtId="3" fontId="9" fillId="35" borderId="18" xfId="34" applyNumberFormat="1" applyFont="1" applyFill="1" applyBorder="1" applyAlignment="1" applyProtection="1">
      <alignment horizontal="right" vertical="center"/>
      <protection/>
    </xf>
    <xf numFmtId="3" fontId="9" fillId="35" borderId="22" xfId="34" applyNumberFormat="1" applyFont="1" applyFill="1" applyBorder="1" applyAlignment="1" applyProtection="1">
      <alignment horizontal="right" vertical="center"/>
      <protection/>
    </xf>
    <xf numFmtId="3" fontId="9" fillId="35" borderId="120" xfId="34" applyNumberFormat="1" applyFont="1" applyFill="1" applyBorder="1" applyAlignment="1" applyProtection="1">
      <alignment horizontal="right" vertical="center"/>
      <protection/>
    </xf>
    <xf numFmtId="3" fontId="9" fillId="35" borderId="121" xfId="34" applyNumberFormat="1" applyFont="1" applyFill="1" applyBorder="1" applyAlignment="1" applyProtection="1">
      <alignment horizontal="right" vertical="center"/>
      <protection/>
    </xf>
    <xf numFmtId="3" fontId="9" fillId="35" borderId="0" xfId="34" applyNumberFormat="1" applyFont="1" applyFill="1" applyBorder="1" applyAlignment="1" applyProtection="1">
      <alignment horizontal="right" vertical="center"/>
      <protection/>
    </xf>
    <xf numFmtId="3" fontId="9" fillId="35" borderId="50" xfId="34" applyNumberFormat="1" applyFont="1" applyFill="1" applyBorder="1" applyAlignment="1" applyProtection="1">
      <alignment horizontal="right" vertical="center"/>
      <protection locked="0"/>
    </xf>
    <xf numFmtId="3" fontId="9" fillId="35" borderId="50" xfId="34" applyNumberFormat="1" applyFont="1" applyFill="1" applyBorder="1" applyAlignment="1" applyProtection="1">
      <alignment horizontal="right" vertical="center"/>
      <protection/>
    </xf>
    <xf numFmtId="3" fontId="9" fillId="35" borderId="41" xfId="34" applyNumberFormat="1" applyFont="1" applyFill="1" applyBorder="1" applyAlignment="1" applyProtection="1">
      <alignment horizontal="right" vertical="center"/>
      <protection locked="0"/>
    </xf>
    <xf numFmtId="3" fontId="9" fillId="35" borderId="41" xfId="34" applyNumberFormat="1" applyFont="1" applyFill="1" applyBorder="1" applyAlignment="1" applyProtection="1">
      <alignment horizontal="right" vertical="center"/>
      <protection/>
    </xf>
    <xf numFmtId="3" fontId="9" fillId="35" borderId="116" xfId="34" applyNumberFormat="1" applyFont="1" applyFill="1" applyBorder="1" applyAlignment="1" applyProtection="1">
      <alignment horizontal="right" vertical="center"/>
      <protection locked="0"/>
    </xf>
    <xf numFmtId="3" fontId="9" fillId="35" borderId="114" xfId="34" applyNumberFormat="1" applyFont="1" applyFill="1" applyBorder="1" applyAlignment="1" applyProtection="1">
      <alignment horizontal="right" vertical="center"/>
      <protection locked="0"/>
    </xf>
    <xf numFmtId="3" fontId="9" fillId="35" borderId="49" xfId="34" applyNumberFormat="1" applyFont="1" applyFill="1" applyBorder="1" applyAlignment="1" applyProtection="1">
      <alignment horizontal="right" vertical="center"/>
      <protection locked="0"/>
    </xf>
    <xf numFmtId="3" fontId="9" fillId="35" borderId="35" xfId="34" applyNumberFormat="1" applyFont="1" applyFill="1" applyBorder="1" applyAlignment="1" applyProtection="1">
      <alignment horizontal="right" vertical="center"/>
      <protection locked="0"/>
    </xf>
    <xf numFmtId="3" fontId="9" fillId="35" borderId="116" xfId="34" applyNumberFormat="1" applyFont="1" applyFill="1" applyBorder="1" applyAlignment="1" applyProtection="1">
      <alignment vertical="center"/>
      <protection locked="0"/>
    </xf>
    <xf numFmtId="3" fontId="9" fillId="35" borderId="37" xfId="34" applyNumberFormat="1" applyFont="1" applyFill="1" applyBorder="1" applyAlignment="1" applyProtection="1">
      <alignment vertical="center"/>
      <protection locked="0"/>
    </xf>
    <xf numFmtId="3" fontId="9" fillId="35" borderId="41" xfId="34" applyNumberFormat="1" applyFont="1" applyFill="1" applyBorder="1" applyAlignment="1" applyProtection="1">
      <alignment vertical="center"/>
      <protection locked="0"/>
    </xf>
    <xf numFmtId="3" fontId="9" fillId="35" borderId="49" xfId="34" applyNumberFormat="1" applyFont="1" applyFill="1" applyBorder="1" applyAlignment="1" applyProtection="1">
      <alignment vertical="center"/>
      <protection locked="0"/>
    </xf>
    <xf numFmtId="3" fontId="9" fillId="35" borderId="50" xfId="34" applyNumberFormat="1" applyFont="1" applyFill="1" applyBorder="1" applyAlignment="1" applyProtection="1">
      <alignment vertical="center"/>
      <protection locked="0"/>
    </xf>
    <xf numFmtId="3" fontId="9" fillId="35" borderId="17" xfId="34" applyNumberFormat="1" applyFont="1" applyFill="1" applyBorder="1" applyAlignment="1">
      <alignment vertical="center"/>
      <protection/>
    </xf>
    <xf numFmtId="3" fontId="9" fillId="35" borderId="43" xfId="34" applyNumberFormat="1" applyFont="1" applyFill="1" applyBorder="1" applyAlignment="1" applyProtection="1">
      <alignment horizontal="right" vertical="center"/>
      <protection locked="0"/>
    </xf>
    <xf numFmtId="3" fontId="101" fillId="42" borderId="33" xfId="34" applyNumberFormat="1" applyFont="1" applyFill="1" applyBorder="1" applyAlignment="1" applyProtection="1">
      <alignment vertical="center"/>
      <protection locked="0"/>
    </xf>
    <xf numFmtId="3" fontId="101" fillId="42" borderId="45" xfId="34" applyNumberFormat="1" applyFont="1" applyFill="1" applyBorder="1" applyAlignment="1" applyProtection="1">
      <alignment vertical="center"/>
      <protection/>
    </xf>
    <xf numFmtId="3" fontId="101" fillId="42" borderId="33" xfId="34" applyNumberFormat="1" applyFont="1" applyFill="1" applyBorder="1" applyAlignment="1" applyProtection="1">
      <alignment horizontal="right" vertical="center"/>
      <protection locked="0"/>
    </xf>
    <xf numFmtId="189" fontId="101" fillId="42" borderId="17" xfId="41" applyNumberFormat="1" applyFont="1" applyFill="1" applyBorder="1" applyAlignment="1" quotePrefix="1">
      <alignment horizontal="right" vertical="center"/>
      <protection/>
    </xf>
    <xf numFmtId="189" fontId="101" fillId="42" borderId="51" xfId="41" applyNumberFormat="1" applyFont="1" applyFill="1" applyBorder="1" applyAlignment="1" quotePrefix="1">
      <alignment horizontal="right" vertical="center"/>
      <protection/>
    </xf>
    <xf numFmtId="3" fontId="101" fillId="42" borderId="37" xfId="34" applyNumberFormat="1" applyFont="1" applyFill="1" applyBorder="1" applyAlignment="1" applyProtection="1">
      <alignment vertical="center"/>
      <protection locked="0"/>
    </xf>
    <xf numFmtId="186" fontId="9" fillId="35" borderId="17" xfId="41" applyNumberFormat="1" applyFont="1" applyFill="1" applyBorder="1" applyAlignment="1">
      <alignment horizontal="right" vertical="center"/>
      <protection/>
    </xf>
    <xf numFmtId="0" fontId="123" fillId="46" borderId="101" xfId="41" applyFont="1" applyFill="1" applyBorder="1" applyAlignment="1">
      <alignment horizontal="right" vertical="center"/>
      <protection/>
    </xf>
    <xf numFmtId="189" fontId="12" fillId="35" borderId="122" xfId="41" applyNumberFormat="1" applyFont="1" applyFill="1" applyBorder="1" applyAlignment="1" quotePrefix="1">
      <alignment horizontal="right" vertical="center"/>
      <protection/>
    </xf>
    <xf numFmtId="0" fontId="11" fillId="35" borderId="123" xfId="41" applyFont="1" applyFill="1" applyBorder="1" applyAlignment="1">
      <alignment vertical="center" wrapText="1"/>
      <protection/>
    </xf>
    <xf numFmtId="3" fontId="9" fillId="35" borderId="46" xfId="34" applyNumberFormat="1" applyFont="1" applyFill="1" applyBorder="1" applyAlignment="1" applyProtection="1">
      <alignment horizontal="right" vertical="center"/>
      <protection locked="0"/>
    </xf>
    <xf numFmtId="0" fontId="11" fillId="35" borderId="65" xfId="41" applyFont="1" applyFill="1" applyBorder="1" applyAlignment="1">
      <alignment vertical="center" wrapText="1"/>
      <protection/>
    </xf>
    <xf numFmtId="0" fontId="11" fillId="35" borderId="123" xfId="34" applyFont="1" applyFill="1" applyBorder="1" applyAlignment="1">
      <alignment vertical="center" wrapText="1"/>
      <protection/>
    </xf>
    <xf numFmtId="3" fontId="9" fillId="35" borderId="46" xfId="34" applyNumberFormat="1" applyFont="1" applyFill="1" applyBorder="1" applyAlignment="1" applyProtection="1">
      <alignment vertical="center"/>
      <protection locked="0"/>
    </xf>
    <xf numFmtId="0" fontId="11" fillId="35" borderId="123" xfId="41" applyFont="1" applyFill="1" applyBorder="1" applyAlignment="1">
      <alignment horizontal="left" vertical="center" wrapText="1"/>
      <protection/>
    </xf>
    <xf numFmtId="189" fontId="14" fillId="35" borderId="122" xfId="41" applyNumberFormat="1" applyFont="1" applyFill="1" applyBorder="1" applyAlignment="1" quotePrefix="1">
      <alignment horizontal="right"/>
      <protection/>
    </xf>
    <xf numFmtId="0" fontId="11" fillId="35" borderId="123" xfId="41" applyFont="1" applyFill="1" applyBorder="1">
      <alignment/>
      <protection/>
    </xf>
    <xf numFmtId="189" fontId="14" fillId="35" borderId="58" xfId="41" applyNumberFormat="1" applyFont="1" applyFill="1" applyBorder="1" applyAlignment="1" quotePrefix="1">
      <alignment horizontal="right"/>
      <protection/>
    </xf>
    <xf numFmtId="0" fontId="11" fillId="35" borderId="65" xfId="41" applyFont="1" applyFill="1" applyBorder="1">
      <alignment/>
      <protection/>
    </xf>
    <xf numFmtId="0" fontId="6" fillId="35" borderId="123" xfId="41" applyFont="1" applyFill="1" applyBorder="1" applyAlignment="1">
      <alignment horizontal="left" vertical="center" wrapText="1"/>
      <protection/>
    </xf>
    <xf numFmtId="0" fontId="7" fillId="35" borderId="0" xfId="34" applyNumberFormat="1" applyFont="1" applyFill="1" applyBorder="1" applyAlignment="1" applyProtection="1">
      <alignment horizontal="right"/>
      <protection locked="0"/>
    </xf>
    <xf numFmtId="0" fontId="7" fillId="35" borderId="0" xfId="34" applyFont="1" applyFill="1" applyAlignment="1">
      <alignment vertical="center"/>
      <protection/>
    </xf>
    <xf numFmtId="0" fontId="7" fillId="35" borderId="0" xfId="34" applyFont="1" applyFill="1" applyAlignment="1">
      <alignment vertical="center" wrapText="1"/>
      <protection/>
    </xf>
    <xf numFmtId="0" fontId="11" fillId="35" borderId="65" xfId="34" applyFont="1" applyFill="1" applyBorder="1" applyAlignment="1">
      <alignment vertical="center" wrapText="1"/>
      <protection/>
    </xf>
    <xf numFmtId="3" fontId="9" fillId="35" borderId="43" xfId="34" applyNumberFormat="1" applyFont="1" applyFill="1" applyBorder="1" applyAlignment="1" applyProtection="1">
      <alignment vertical="center"/>
      <protection locked="0"/>
    </xf>
    <xf numFmtId="3" fontId="9" fillId="35" borderId="118" xfId="34" applyNumberFormat="1" applyFont="1" applyFill="1" applyBorder="1" applyAlignment="1" applyProtection="1">
      <alignment vertical="center"/>
      <protection locked="0"/>
    </xf>
    <xf numFmtId="0" fontId="6" fillId="43" borderId="0" xfId="34" applyFont="1" applyFill="1" applyAlignment="1">
      <alignment vertical="center" wrapText="1"/>
      <protection/>
    </xf>
    <xf numFmtId="3" fontId="99" fillId="42" borderId="21" xfId="34" applyNumberFormat="1" applyFont="1" applyFill="1" applyBorder="1" applyAlignment="1" applyProtection="1">
      <alignment vertical="center"/>
      <protection/>
    </xf>
    <xf numFmtId="3" fontId="99" fillId="42" borderId="21" xfId="34" applyNumberFormat="1" applyFont="1" applyFill="1" applyBorder="1" applyAlignment="1" applyProtection="1">
      <alignment horizontal="right" vertical="center"/>
      <protection/>
    </xf>
    <xf numFmtId="3" fontId="99" fillId="42" borderId="77" xfId="34" applyNumberFormat="1" applyFont="1" applyFill="1" applyBorder="1" applyAlignment="1" applyProtection="1">
      <alignment vertical="center"/>
      <protection/>
    </xf>
    <xf numFmtId="189" fontId="12" fillId="35" borderId="110" xfId="41" applyNumberFormat="1" applyFont="1" applyFill="1" applyBorder="1" applyAlignment="1" quotePrefix="1">
      <alignment horizontal="right" vertical="center"/>
      <protection/>
    </xf>
    <xf numFmtId="0" fontId="11" fillId="35" borderId="65" xfId="41" applyFont="1" applyFill="1" applyBorder="1" applyAlignment="1">
      <alignment horizontal="left" vertical="center" wrapText="1"/>
      <protection/>
    </xf>
    <xf numFmtId="0" fontId="11" fillId="35" borderId="84" xfId="41" applyFont="1" applyFill="1" applyBorder="1" applyAlignment="1">
      <alignment horizontal="left" vertical="center" wrapText="1"/>
      <protection/>
    </xf>
    <xf numFmtId="0" fontId="6" fillId="35" borderId="42" xfId="41" applyFont="1" applyFill="1" applyBorder="1" applyAlignment="1">
      <alignment horizontal="left" vertical="center" wrapText="1"/>
      <protection/>
    </xf>
    <xf numFmtId="0" fontId="11" fillId="35" borderId="117" xfId="41" applyFont="1" applyFill="1" applyBorder="1" applyAlignment="1">
      <alignment horizontal="left" vertical="center" wrapText="1"/>
      <protection/>
    </xf>
    <xf numFmtId="189" fontId="12" fillId="35" borderId="83" xfId="41" applyNumberFormat="1" applyFont="1" applyFill="1" applyBorder="1" applyAlignment="1" quotePrefix="1">
      <alignment horizontal="right"/>
      <protection/>
    </xf>
    <xf numFmtId="0" fontId="6" fillId="35" borderId="84" xfId="41" applyFont="1" applyFill="1" applyBorder="1" applyAlignment="1">
      <alignment horizontal="left" wrapText="1"/>
      <protection/>
    </xf>
    <xf numFmtId="3" fontId="9" fillId="35" borderId="114" xfId="34" applyNumberFormat="1" applyFont="1" applyFill="1" applyBorder="1" applyAlignment="1" applyProtection="1">
      <alignment vertical="center"/>
      <protection locked="0"/>
    </xf>
    <xf numFmtId="189" fontId="12" fillId="35" borderId="85" xfId="41" applyNumberFormat="1" applyFont="1" applyFill="1" applyBorder="1" applyAlignment="1" quotePrefix="1">
      <alignment horizontal="right"/>
      <protection/>
    </xf>
    <xf numFmtId="0" fontId="6" fillId="35" borderId="86" xfId="41" applyFont="1" applyFill="1" applyBorder="1" applyAlignment="1">
      <alignment horizontal="left" wrapText="1"/>
      <protection/>
    </xf>
    <xf numFmtId="0" fontId="11" fillId="35" borderId="84" xfId="41" applyFont="1" applyFill="1" applyBorder="1" applyAlignment="1">
      <alignment horizontal="left" vertical="center" wrapText="1"/>
      <protection/>
    </xf>
    <xf numFmtId="0" fontId="11" fillId="35" borderId="86" xfId="41" applyFont="1" applyFill="1" applyBorder="1" applyAlignment="1">
      <alignment horizontal="left" vertical="center" wrapText="1"/>
      <protection/>
    </xf>
    <xf numFmtId="3" fontId="9" fillId="35" borderId="18" xfId="34" applyNumberFormat="1" applyFont="1" applyFill="1" applyBorder="1" applyAlignment="1" applyProtection="1">
      <alignment vertical="center"/>
      <protection locked="0"/>
    </xf>
    <xf numFmtId="0" fontId="14" fillId="35" borderId="84" xfId="41" applyFont="1" applyFill="1" applyBorder="1" applyAlignment="1">
      <alignment horizontal="left" vertical="center" wrapText="1"/>
      <protection/>
    </xf>
    <xf numFmtId="0" fontId="14" fillId="35" borderId="86" xfId="41" applyFont="1" applyFill="1" applyBorder="1" applyAlignment="1">
      <alignment horizontal="left" vertical="center" wrapText="1"/>
      <protection/>
    </xf>
    <xf numFmtId="3" fontId="9" fillId="35" borderId="18" xfId="34" applyNumberFormat="1" applyFont="1" applyFill="1" applyBorder="1" applyAlignment="1" applyProtection="1">
      <alignment horizontal="right" vertical="center"/>
      <protection locked="0"/>
    </xf>
    <xf numFmtId="0" fontId="14" fillId="35" borderId="53" xfId="41" applyFont="1" applyFill="1" applyBorder="1" applyAlignment="1">
      <alignment horizontal="left" wrapText="1"/>
      <protection/>
    </xf>
    <xf numFmtId="0" fontId="14" fillId="35" borderId="86" xfId="41" applyFont="1" applyFill="1" applyBorder="1" applyAlignment="1">
      <alignment horizontal="left" wrapText="1"/>
      <protection/>
    </xf>
    <xf numFmtId="0" fontId="14" fillId="35" borderId="84" xfId="41" applyFont="1" applyFill="1" applyBorder="1" applyAlignment="1">
      <alignment horizontal="left" wrapText="1"/>
      <protection/>
    </xf>
    <xf numFmtId="0" fontId="14" fillId="35" borderId="62" xfId="41" applyFont="1" applyFill="1" applyBorder="1" applyAlignment="1">
      <alignment horizontal="left" wrapText="1"/>
      <protection/>
    </xf>
    <xf numFmtId="0" fontId="6" fillId="35" borderId="124" xfId="41" applyFont="1" applyFill="1" applyBorder="1" applyAlignment="1">
      <alignment horizontal="left" vertical="center" wrapText="1"/>
      <protection/>
    </xf>
    <xf numFmtId="3" fontId="99" fillId="42" borderId="79" xfId="34" applyNumberFormat="1" applyFont="1" applyFill="1" applyBorder="1" applyAlignment="1">
      <alignment vertical="center"/>
      <protection/>
    </xf>
    <xf numFmtId="3" fontId="99" fillId="42" borderId="23" xfId="34" applyNumberFormat="1" applyFont="1" applyFill="1" applyBorder="1" applyAlignment="1" applyProtection="1">
      <alignment vertical="center"/>
      <protection/>
    </xf>
    <xf numFmtId="3" fontId="99" fillId="42" borderId="23" xfId="34" applyNumberFormat="1" applyFont="1" applyFill="1" applyBorder="1" applyAlignment="1">
      <alignment vertical="center"/>
      <protection/>
    </xf>
    <xf numFmtId="3" fontId="99" fillId="42" borderId="79" xfId="34" applyNumberFormat="1" applyFont="1" applyFill="1" applyBorder="1" applyAlignment="1" applyProtection="1">
      <alignment vertical="center"/>
      <protection/>
    </xf>
    <xf numFmtId="3" fontId="6" fillId="35" borderId="125" xfId="34" applyNumberFormat="1" applyFont="1" applyFill="1" applyBorder="1" applyAlignment="1" applyProtection="1">
      <alignment horizontal="right" vertical="center"/>
      <protection locked="0"/>
    </xf>
    <xf numFmtId="3" fontId="6" fillId="35" borderId="122" xfId="34" applyNumberFormat="1" applyFont="1" applyFill="1" applyBorder="1" applyAlignment="1" applyProtection="1">
      <alignment horizontal="right" vertical="center"/>
      <protection locked="0"/>
    </xf>
    <xf numFmtId="3" fontId="6" fillId="35" borderId="107" xfId="34" applyNumberFormat="1" applyFont="1" applyFill="1" applyBorder="1" applyAlignment="1" applyProtection="1">
      <alignment horizontal="right" vertical="center"/>
      <protection locked="0"/>
    </xf>
    <xf numFmtId="3" fontId="6" fillId="35" borderId="68" xfId="34" applyNumberFormat="1" applyFont="1" applyFill="1" applyBorder="1" applyAlignment="1" applyProtection="1">
      <alignment horizontal="right" vertical="center"/>
      <protection locked="0"/>
    </xf>
    <xf numFmtId="3" fontId="99" fillId="42" borderId="79" xfId="34" applyNumberFormat="1" applyFont="1" applyFill="1" applyBorder="1" applyAlignment="1" applyProtection="1">
      <alignment horizontal="right" vertical="center"/>
      <protection/>
    </xf>
    <xf numFmtId="3" fontId="99" fillId="42" borderId="23" xfId="34" applyNumberFormat="1" applyFont="1" applyFill="1" applyBorder="1" applyAlignment="1" applyProtection="1">
      <alignment horizontal="right" vertical="center"/>
      <protection/>
    </xf>
    <xf numFmtId="3" fontId="99" fillId="42" borderId="75" xfId="34" applyNumberFormat="1" applyFont="1" applyFill="1" applyBorder="1" applyAlignment="1" applyProtection="1">
      <alignment vertical="center"/>
      <protection/>
    </xf>
    <xf numFmtId="3" fontId="99" fillId="42" borderId="76" xfId="34" applyNumberFormat="1" applyFont="1" applyFill="1" applyBorder="1" applyAlignment="1" applyProtection="1">
      <alignment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 locked="0"/>
    </xf>
    <xf numFmtId="3" fontId="6" fillId="35" borderId="67" xfId="34" applyNumberFormat="1" applyFont="1" applyFill="1" applyBorder="1" applyAlignment="1" applyProtection="1">
      <alignment horizontal="right" vertical="center"/>
      <protection locked="0"/>
    </xf>
    <xf numFmtId="3" fontId="6" fillId="35" borderId="109" xfId="34" applyNumberFormat="1" applyFont="1" applyFill="1" applyBorder="1" applyAlignment="1" applyProtection="1">
      <alignment horizontal="right" vertical="center"/>
      <protection locked="0"/>
    </xf>
    <xf numFmtId="0" fontId="37" fillId="45" borderId="32" xfId="34" applyFont="1" applyFill="1" applyBorder="1" applyAlignment="1" applyProtection="1">
      <alignment horizontal="center" vertical="center" wrapText="1"/>
      <protection/>
    </xf>
    <xf numFmtId="195" fontId="122" fillId="44" borderId="110" xfId="34" applyNumberFormat="1" applyFont="1" applyFill="1" applyBorder="1" applyAlignment="1" applyProtection="1">
      <alignment horizontal="center" vertical="center"/>
      <protection/>
    </xf>
    <xf numFmtId="195" fontId="122" fillId="44" borderId="85" xfId="34" applyNumberFormat="1" applyFont="1" applyFill="1" applyBorder="1" applyAlignment="1" applyProtection="1">
      <alignment horizontal="center" vertical="center"/>
      <protection/>
    </xf>
    <xf numFmtId="3" fontId="97" fillId="45" borderId="100" xfId="34" applyNumberFormat="1" applyFont="1" applyFill="1" applyBorder="1" applyAlignment="1" applyProtection="1">
      <alignment horizontal="right" vertical="center"/>
      <protection/>
    </xf>
    <xf numFmtId="3" fontId="97" fillId="45" borderId="101" xfId="34" applyNumberFormat="1" applyFont="1" applyFill="1" applyBorder="1" applyAlignment="1" applyProtection="1">
      <alignment horizontal="right" vertical="center"/>
      <protection/>
    </xf>
    <xf numFmtId="3" fontId="97" fillId="45" borderId="102" xfId="34" applyNumberFormat="1" applyFont="1" applyFill="1" applyBorder="1" applyAlignment="1" applyProtection="1">
      <alignment horizontal="right" vertical="center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/>
    </xf>
    <xf numFmtId="3" fontId="97" fillId="42" borderId="23" xfId="34" applyNumberFormat="1" applyFont="1" applyFill="1" applyBorder="1" applyAlignment="1" applyProtection="1">
      <alignment horizontal="right" vertical="center"/>
      <protection/>
    </xf>
    <xf numFmtId="3" fontId="97" fillId="42" borderId="21" xfId="34" applyNumberFormat="1" applyFont="1" applyFill="1" applyBorder="1" applyAlignment="1" applyProtection="1">
      <alignment horizontal="right" vertical="center"/>
      <protection/>
    </xf>
    <xf numFmtId="3" fontId="18" fillId="35" borderId="75" xfId="34" applyNumberFormat="1" applyFont="1" applyFill="1" applyBorder="1" applyAlignment="1" applyProtection="1" quotePrefix="1">
      <alignment horizontal="center" vertical="center"/>
      <protection/>
    </xf>
    <xf numFmtId="3" fontId="18" fillId="35" borderId="76" xfId="34" applyNumberFormat="1" applyFont="1" applyFill="1" applyBorder="1" applyAlignment="1" applyProtection="1" quotePrefix="1">
      <alignment horizontal="center" vertical="center"/>
      <protection/>
    </xf>
    <xf numFmtId="3" fontId="18" fillId="35" borderId="77" xfId="34" applyNumberFormat="1" applyFont="1" applyFill="1" applyBorder="1" applyAlignment="1" applyProtection="1" quotePrefix="1">
      <alignment horizontal="center" vertical="center"/>
      <protection/>
    </xf>
    <xf numFmtId="3" fontId="6" fillId="35" borderId="18" xfId="34" applyNumberFormat="1" applyFont="1" applyFill="1" applyBorder="1" applyAlignment="1" applyProtection="1">
      <alignment horizontal="right" vertical="center"/>
      <protection/>
    </xf>
    <xf numFmtId="3" fontId="9" fillId="42" borderId="45" xfId="34" applyNumberFormat="1" applyFont="1" applyFill="1" applyBorder="1" applyAlignment="1" applyProtection="1">
      <alignment horizontal="right" vertical="center"/>
      <protection/>
    </xf>
    <xf numFmtId="0" fontId="6" fillId="35" borderId="0" xfId="34" applyFont="1" applyFill="1" applyAlignment="1" applyProtection="1">
      <alignment vertical="center"/>
      <protection/>
    </xf>
    <xf numFmtId="3" fontId="6" fillId="35" borderId="0" xfId="34" applyNumberFormat="1" applyFont="1" applyFill="1" applyAlignment="1" applyProtection="1">
      <alignment horizontal="right" vertical="center"/>
      <protection/>
    </xf>
    <xf numFmtId="3" fontId="6" fillId="35" borderId="0" xfId="34" applyNumberFormat="1" applyFont="1" applyFill="1" applyBorder="1" applyAlignment="1" applyProtection="1">
      <alignment horizontal="right"/>
      <protection/>
    </xf>
    <xf numFmtId="0" fontId="23" fillId="35" borderId="0" xfId="34" applyFont="1" applyFill="1">
      <alignment/>
      <protection/>
    </xf>
    <xf numFmtId="3" fontId="6" fillId="35" borderId="27" xfId="34" applyNumberFormat="1" applyFont="1" applyFill="1" applyBorder="1" applyAlignment="1" applyProtection="1">
      <alignment horizontal="right" vertical="center"/>
      <protection/>
    </xf>
    <xf numFmtId="3" fontId="6" fillId="35" borderId="26" xfId="34" applyNumberFormat="1" applyFont="1" applyFill="1" applyBorder="1" applyAlignment="1" applyProtection="1">
      <alignment horizontal="right" vertical="center"/>
      <protection/>
    </xf>
    <xf numFmtId="3" fontId="6" fillId="35" borderId="67" xfId="34" applyNumberFormat="1" applyFont="1" applyFill="1" applyBorder="1" applyAlignment="1" applyProtection="1">
      <alignment horizontal="right" vertical="center"/>
      <protection/>
    </xf>
    <xf numFmtId="3" fontId="6" fillId="35" borderId="91" xfId="34" applyNumberFormat="1" applyFont="1" applyFill="1" applyBorder="1" applyAlignment="1" applyProtection="1">
      <alignment horizontal="right" vertical="center"/>
      <protection/>
    </xf>
    <xf numFmtId="3" fontId="6" fillId="35" borderId="76" xfId="34" applyNumberFormat="1" applyFont="1" applyFill="1" applyBorder="1" applyAlignment="1" applyProtection="1">
      <alignment horizontal="right" vertical="center"/>
      <protection/>
    </xf>
    <xf numFmtId="3" fontId="6" fillId="35" borderId="77" xfId="34" applyNumberFormat="1" applyFont="1" applyFill="1" applyBorder="1" applyAlignment="1" applyProtection="1">
      <alignment horizontal="right" vertical="center"/>
      <protection/>
    </xf>
    <xf numFmtId="3" fontId="6" fillId="35" borderId="52" xfId="34" applyNumberFormat="1" applyFont="1" applyFill="1" applyBorder="1" applyAlignment="1" applyProtection="1">
      <alignment horizontal="right" vertical="center"/>
      <protection/>
    </xf>
    <xf numFmtId="3" fontId="6" fillId="35" borderId="93" xfId="34" applyNumberFormat="1" applyFont="1" applyFill="1" applyBorder="1" applyAlignment="1" applyProtection="1">
      <alignment horizontal="right" vertical="center"/>
      <protection/>
    </xf>
    <xf numFmtId="3" fontId="6" fillId="35" borderId="58" xfId="34" applyNumberFormat="1" applyFont="1" applyFill="1" applyBorder="1" applyAlignment="1" applyProtection="1">
      <alignment horizontal="right" vertical="center"/>
      <protection/>
    </xf>
    <xf numFmtId="3" fontId="6" fillId="35" borderId="104" xfId="34" applyNumberFormat="1" applyFont="1" applyFill="1" applyBorder="1" applyAlignment="1" applyProtection="1">
      <alignment horizontal="right" vertical="center"/>
      <protection/>
    </xf>
    <xf numFmtId="3" fontId="9" fillId="35" borderId="23" xfId="34" applyNumberFormat="1" applyFont="1" applyFill="1" applyBorder="1" applyAlignment="1" applyProtection="1">
      <alignment horizontal="right" vertical="center"/>
      <protection/>
    </xf>
    <xf numFmtId="3" fontId="9" fillId="35" borderId="21" xfId="34" applyNumberFormat="1" applyFont="1" applyFill="1" applyBorder="1" applyAlignment="1" applyProtection="1">
      <alignment horizontal="right" vertical="center"/>
      <protection/>
    </xf>
    <xf numFmtId="3" fontId="6" fillId="35" borderId="57" xfId="34" applyNumberFormat="1" applyFont="1" applyFill="1" applyBorder="1" applyAlignment="1" applyProtection="1">
      <alignment horizontal="right" vertical="center"/>
      <protection/>
    </xf>
    <xf numFmtId="3" fontId="6" fillId="35" borderId="98" xfId="34" applyNumberFormat="1" applyFont="1" applyFill="1" applyBorder="1" applyAlignment="1" applyProtection="1">
      <alignment horizontal="right" vertical="center"/>
      <protection/>
    </xf>
    <xf numFmtId="3" fontId="9" fillId="35" borderId="23" xfId="0" applyNumberFormat="1" applyFont="1" applyFill="1" applyBorder="1" applyAlignment="1" applyProtection="1">
      <alignment horizontal="right" vertical="center"/>
      <protection/>
    </xf>
    <xf numFmtId="3" fontId="9" fillId="35" borderId="21" xfId="0" applyNumberFormat="1" applyFont="1" applyFill="1" applyBorder="1" applyAlignment="1" applyProtection="1">
      <alignment horizontal="right" vertical="center"/>
      <protection/>
    </xf>
    <xf numFmtId="3" fontId="6" fillId="35" borderId="122" xfId="0" applyNumberFormat="1" applyFont="1" applyFill="1" applyBorder="1" applyAlignment="1" applyProtection="1">
      <alignment horizontal="right" vertical="center"/>
      <protection/>
    </xf>
    <xf numFmtId="3" fontId="6" fillId="35" borderId="126" xfId="0" applyNumberFormat="1" applyFont="1" applyFill="1" applyBorder="1" applyAlignment="1" applyProtection="1">
      <alignment horizontal="right" vertical="center"/>
      <protection/>
    </xf>
    <xf numFmtId="3" fontId="6" fillId="35" borderId="58" xfId="0" applyNumberFormat="1" applyFont="1" applyFill="1" applyBorder="1" applyAlignment="1" applyProtection="1">
      <alignment horizontal="right" vertical="center"/>
      <protection/>
    </xf>
    <xf numFmtId="3" fontId="6" fillId="35" borderId="104" xfId="0" applyNumberFormat="1" applyFont="1" applyFill="1" applyBorder="1" applyAlignment="1" applyProtection="1">
      <alignment horizontal="right" vertical="center"/>
      <protection/>
    </xf>
    <xf numFmtId="3" fontId="6" fillId="35" borderId="122" xfId="34" applyNumberFormat="1" applyFont="1" applyFill="1" applyBorder="1" applyAlignment="1" applyProtection="1">
      <alignment horizontal="right" vertical="center"/>
      <protection/>
    </xf>
    <xf numFmtId="3" fontId="6" fillId="35" borderId="126" xfId="34" applyNumberFormat="1" applyFont="1" applyFill="1" applyBorder="1" applyAlignment="1" applyProtection="1">
      <alignment horizontal="right" vertical="center"/>
      <protection/>
    </xf>
    <xf numFmtId="3" fontId="9" fillId="35" borderId="101" xfId="34" applyNumberFormat="1" applyFont="1" applyFill="1" applyBorder="1" applyAlignment="1" applyProtection="1">
      <alignment horizontal="right" vertical="center"/>
      <protection/>
    </xf>
    <xf numFmtId="3" fontId="9" fillId="35" borderId="102" xfId="34" applyNumberFormat="1" applyFont="1" applyFill="1" applyBorder="1" applyAlignment="1" applyProtection="1">
      <alignment horizontal="right" vertical="center"/>
      <protection/>
    </xf>
    <xf numFmtId="0" fontId="35" fillId="42" borderId="87" xfId="0" applyFont="1" applyFill="1" applyBorder="1" applyAlignment="1" applyProtection="1" quotePrefix="1">
      <alignment horizontal="left"/>
      <protection/>
    </xf>
    <xf numFmtId="0" fontId="37" fillId="42" borderId="87" xfId="0" applyFont="1" applyFill="1" applyBorder="1" applyAlignment="1" applyProtection="1">
      <alignment horizontal="left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3" fontId="37" fillId="42" borderId="87" xfId="0" applyNumberFormat="1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>
      <alignment horizontal="left"/>
      <protection/>
    </xf>
    <xf numFmtId="0" fontId="27" fillId="35" borderId="33" xfId="0" applyFont="1" applyFill="1" applyBorder="1" applyAlignment="1" applyProtection="1">
      <alignment horizontal="left"/>
      <protection/>
    </xf>
    <xf numFmtId="0" fontId="27" fillId="35" borderId="127" xfId="0" applyFont="1" applyFill="1" applyBorder="1" applyAlignment="1" applyProtection="1">
      <alignment horizontal="left"/>
      <protection/>
    </xf>
    <xf numFmtId="0" fontId="27" fillId="35" borderId="37" xfId="0" applyFont="1" applyFill="1" applyBorder="1" applyAlignment="1" applyProtection="1">
      <alignment horizontal="left"/>
      <protection/>
    </xf>
    <xf numFmtId="0" fontId="27" fillId="35" borderId="16" xfId="0" applyFont="1" applyFill="1" applyBorder="1" applyAlignment="1" applyProtection="1">
      <alignment horizontal="left"/>
      <protection/>
    </xf>
    <xf numFmtId="0" fontId="27" fillId="35" borderId="0" xfId="0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 quotePrefix="1">
      <alignment horizontal="center"/>
      <protection/>
    </xf>
    <xf numFmtId="0" fontId="37" fillId="35" borderId="17" xfId="0" applyFont="1" applyFill="1" applyBorder="1" applyAlignment="1" applyProtection="1" quotePrefix="1">
      <alignment horizontal="center"/>
      <protection/>
    </xf>
    <xf numFmtId="0" fontId="37" fillId="35" borderId="37" xfId="0" applyFont="1" applyFill="1" applyBorder="1" applyAlignment="1" applyProtection="1" quotePrefix="1">
      <alignment horizontal="center"/>
      <protection/>
    </xf>
    <xf numFmtId="0" fontId="27" fillId="35" borderId="18" xfId="0" applyFont="1" applyFill="1" applyBorder="1" applyAlignment="1" applyProtection="1">
      <alignment horizontal="center"/>
      <protection/>
    </xf>
    <xf numFmtId="0" fontId="27" fillId="35" borderId="18" xfId="0" applyFont="1" applyFill="1" applyBorder="1" applyAlignment="1" applyProtection="1">
      <alignment/>
      <protection/>
    </xf>
    <xf numFmtId="0" fontId="81" fillId="35" borderId="0" xfId="0" applyFont="1" applyFill="1" applyAlignment="1" applyProtection="1">
      <alignment/>
      <protection/>
    </xf>
    <xf numFmtId="186" fontId="37" fillId="35" borderId="128" xfId="0" applyNumberFormat="1" applyFont="1" applyFill="1" applyBorder="1" applyAlignment="1" applyProtection="1">
      <alignment/>
      <protection/>
    </xf>
    <xf numFmtId="186" fontId="37" fillId="35" borderId="129" xfId="0" applyNumberFormat="1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 quotePrefix="1">
      <alignment horizontal="left"/>
      <protection/>
    </xf>
    <xf numFmtId="3" fontId="27" fillId="35" borderId="18" xfId="0" applyNumberFormat="1" applyFont="1" applyFill="1" applyBorder="1" applyAlignment="1" applyProtection="1" quotePrefix="1">
      <alignment/>
      <protection/>
    </xf>
    <xf numFmtId="0" fontId="37" fillId="35" borderId="18" xfId="0" applyFont="1" applyFill="1" applyBorder="1" applyAlignment="1" applyProtection="1">
      <alignment horizontal="left"/>
      <protection/>
    </xf>
    <xf numFmtId="3" fontId="37" fillId="35" borderId="18" xfId="0" applyNumberFormat="1" applyFont="1" applyFill="1" applyBorder="1" applyAlignment="1" applyProtection="1">
      <alignment horizontal="right"/>
      <protection/>
    </xf>
    <xf numFmtId="186" fontId="27" fillId="35" borderId="13" xfId="0" applyNumberFormat="1" applyFont="1" applyFill="1" applyBorder="1" applyAlignment="1" applyProtection="1">
      <alignment/>
      <protection/>
    </xf>
    <xf numFmtId="1" fontId="37" fillId="35" borderId="30" xfId="0" applyNumberFormat="1" applyFont="1" applyFill="1" applyBorder="1" applyAlignment="1" applyProtection="1">
      <alignment/>
      <protection/>
    </xf>
    <xf numFmtId="1" fontId="37" fillId="35" borderId="31" xfId="0" applyNumberFormat="1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 horizontal="left"/>
      <protection/>
    </xf>
    <xf numFmtId="0" fontId="27" fillId="35" borderId="13" xfId="0" applyFont="1" applyFill="1" applyBorder="1" applyAlignment="1" applyProtection="1">
      <alignment horizontal="left"/>
      <protection/>
    </xf>
    <xf numFmtId="1" fontId="37" fillId="35" borderId="10" xfId="0" applyNumberFormat="1" applyFont="1" applyFill="1" applyBorder="1" applyAlignment="1" applyProtection="1">
      <alignment/>
      <protection/>
    </xf>
    <xf numFmtId="1" fontId="37" fillId="35" borderId="14" xfId="0" applyNumberFormat="1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 horizontal="left"/>
      <protection/>
    </xf>
    <xf numFmtId="1" fontId="3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 horizontal="left"/>
      <protection/>
    </xf>
    <xf numFmtId="0" fontId="37" fillId="35" borderId="0" xfId="0" applyFont="1" applyFill="1" applyBorder="1" applyAlignment="1" applyProtection="1">
      <alignment/>
      <protection/>
    </xf>
    <xf numFmtId="186" fontId="93" fillId="35" borderId="0" xfId="0" applyNumberFormat="1" applyFont="1" applyFill="1" applyBorder="1" applyAlignment="1" applyProtection="1" quotePrefix="1">
      <alignment horizontal="left"/>
      <protection/>
    </xf>
    <xf numFmtId="0" fontId="34" fillId="35" borderId="0" xfId="0" applyFont="1" applyFill="1" applyAlignment="1" applyProtection="1">
      <alignment/>
      <protection/>
    </xf>
    <xf numFmtId="0" fontId="27" fillId="35" borderId="50" xfId="0" applyFont="1" applyFill="1" applyBorder="1" applyAlignment="1" applyProtection="1">
      <alignment horizontal="left"/>
      <protection/>
    </xf>
    <xf numFmtId="3" fontId="27" fillId="35" borderId="50" xfId="0" applyNumberFormat="1" applyFont="1" applyFill="1" applyBorder="1" applyAlignment="1" applyProtection="1" quotePrefix="1">
      <alignment/>
      <protection/>
    </xf>
    <xf numFmtId="0" fontId="27" fillId="35" borderId="49" xfId="0" applyFont="1" applyFill="1" applyBorder="1" applyAlignment="1" applyProtection="1">
      <alignment horizontal="left"/>
      <protection/>
    </xf>
    <xf numFmtId="3" fontId="27" fillId="35" borderId="49" xfId="0" applyNumberFormat="1" applyFont="1" applyFill="1" applyBorder="1" applyAlignment="1" applyProtection="1" quotePrefix="1">
      <alignment/>
      <protection/>
    </xf>
    <xf numFmtId="0" fontId="27" fillId="35" borderId="130" xfId="0" applyFont="1" applyFill="1" applyBorder="1" applyAlignment="1" applyProtection="1">
      <alignment horizontal="left"/>
      <protection/>
    </xf>
    <xf numFmtId="0" fontId="27" fillId="35" borderId="131" xfId="0" applyFont="1" applyFill="1" applyBorder="1" applyAlignment="1" applyProtection="1">
      <alignment horizontal="left"/>
      <protection/>
    </xf>
    <xf numFmtId="0" fontId="27" fillId="35" borderId="132" xfId="0" applyFont="1" applyFill="1" applyBorder="1" applyAlignment="1" applyProtection="1">
      <alignment horizontal="left"/>
      <protection/>
    </xf>
    <xf numFmtId="0" fontId="94" fillId="35" borderId="132" xfId="0" applyFont="1" applyFill="1" applyBorder="1" applyAlignment="1" applyProtection="1">
      <alignment horizontal="left"/>
      <protection/>
    </xf>
    <xf numFmtId="0" fontId="27" fillId="35" borderId="133" xfId="0" applyFont="1" applyFill="1" applyBorder="1" applyAlignment="1" applyProtection="1">
      <alignment horizontal="left"/>
      <protection/>
    </xf>
    <xf numFmtId="0" fontId="27" fillId="35" borderId="41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>
      <alignment horizontal="left"/>
      <protection/>
    </xf>
    <xf numFmtId="0" fontId="27" fillId="45" borderId="87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3" fontId="37" fillId="45" borderId="87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>
      <alignment horizontal="left"/>
      <protection/>
    </xf>
    <xf numFmtId="1" fontId="37" fillId="42" borderId="50" xfId="0" applyNumberFormat="1" applyFont="1" applyFill="1" applyBorder="1" applyAlignment="1" applyProtection="1">
      <alignment/>
      <protection/>
    </xf>
    <xf numFmtId="0" fontId="27" fillId="42" borderId="41" xfId="0" applyFont="1" applyFill="1" applyBorder="1" applyAlignment="1" applyProtection="1">
      <alignment horizontal="left"/>
      <protection/>
    </xf>
    <xf numFmtId="1" fontId="37" fillId="42" borderId="41" xfId="0" applyNumberFormat="1" applyFont="1" applyFill="1" applyBorder="1" applyAlignment="1" applyProtection="1">
      <alignment/>
      <protection/>
    </xf>
    <xf numFmtId="0" fontId="27" fillId="42" borderId="134" xfId="0" applyFont="1" applyFill="1" applyBorder="1" applyAlignment="1" applyProtection="1">
      <alignment horizontal="left"/>
      <protection/>
    </xf>
    <xf numFmtId="1" fontId="37" fillId="42" borderId="49" xfId="0" applyNumberFormat="1" applyFont="1" applyFill="1" applyBorder="1" applyAlignment="1" applyProtection="1">
      <alignment/>
      <protection/>
    </xf>
    <xf numFmtId="3" fontId="27" fillId="35" borderId="133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>
      <alignment/>
      <protection/>
    </xf>
    <xf numFmtId="3" fontId="27" fillId="35" borderId="50" xfId="0" applyNumberFormat="1" applyFont="1" applyFill="1" applyBorder="1" applyAlignment="1" applyProtection="1">
      <alignment/>
      <protection/>
    </xf>
    <xf numFmtId="3" fontId="27" fillId="35" borderId="43" xfId="0" applyNumberFormat="1" applyFont="1" applyFill="1" applyBorder="1" applyAlignment="1" applyProtection="1">
      <alignment/>
      <protection/>
    </xf>
    <xf numFmtId="3" fontId="27" fillId="35" borderId="35" xfId="0" applyNumberFormat="1" applyFont="1" applyFill="1" applyBorder="1" applyAlignment="1" applyProtection="1">
      <alignment/>
      <protection/>
    </xf>
    <xf numFmtId="3" fontId="27" fillId="35" borderId="16" xfId="0" applyNumberFormat="1" applyFont="1" applyFill="1" applyBorder="1" applyAlignment="1" applyProtection="1">
      <alignment/>
      <protection/>
    </xf>
    <xf numFmtId="3" fontId="27" fillId="35" borderId="37" xfId="0" applyNumberFormat="1" applyFont="1" applyFill="1" applyBorder="1" applyAlignment="1" applyProtection="1">
      <alignment/>
      <protection/>
    </xf>
    <xf numFmtId="3" fontId="27" fillId="35" borderId="33" xfId="0" applyNumberFormat="1" applyFont="1" applyFill="1" applyBorder="1" applyAlignment="1" applyProtection="1">
      <alignment/>
      <protection/>
    </xf>
    <xf numFmtId="0" fontId="27" fillId="35" borderId="133" xfId="0" applyFont="1" applyFill="1" applyBorder="1" applyAlignment="1" applyProtection="1" quotePrefix="1">
      <alignment horizontal="left"/>
      <protection/>
    </xf>
    <xf numFmtId="0" fontId="27" fillId="35" borderId="41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>
      <alignment horizontal="left"/>
      <protection/>
    </xf>
    <xf numFmtId="0" fontId="27" fillId="35" borderId="49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 quotePrefix="1">
      <alignment horizontal="left"/>
      <protection/>
    </xf>
    <xf numFmtId="0" fontId="94" fillId="35" borderId="43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 quotePrefix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7" fillId="35" borderId="46" xfId="0" applyFont="1" applyFill="1" applyBorder="1" applyAlignment="1" applyProtection="1" quotePrefix="1">
      <alignment horizontal="left"/>
      <protection/>
    </xf>
    <xf numFmtId="0" fontId="27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>
      <alignment/>
      <protection/>
    </xf>
    <xf numFmtId="0" fontId="27" fillId="42" borderId="33" xfId="0" applyFont="1" applyFill="1" applyBorder="1" applyAlignment="1" applyProtection="1">
      <alignment horizontal="left"/>
      <protection/>
    </xf>
    <xf numFmtId="3" fontId="27" fillId="42" borderId="33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 quotePrefix="1">
      <alignment horizontal="left"/>
      <protection/>
    </xf>
    <xf numFmtId="3" fontId="27" fillId="42" borderId="50" xfId="0" applyNumberFormat="1" applyFont="1" applyFill="1" applyBorder="1" applyAlignment="1" applyProtection="1">
      <alignment/>
      <protection/>
    </xf>
    <xf numFmtId="0" fontId="27" fillId="42" borderId="49" xfId="0" applyFont="1" applyFill="1" applyBorder="1" applyAlignment="1" applyProtection="1">
      <alignment horizontal="left"/>
      <protection/>
    </xf>
    <xf numFmtId="0" fontId="94" fillId="42" borderId="134" xfId="0" applyFont="1" applyFill="1" applyBorder="1" applyAlignment="1" applyProtection="1">
      <alignment horizontal="left"/>
      <protection/>
    </xf>
    <xf numFmtId="0" fontId="27" fillId="42" borderId="49" xfId="0" applyFont="1" applyFill="1" applyBorder="1" applyAlignment="1" applyProtection="1" quotePrefix="1">
      <alignment horizontal="left"/>
      <protection/>
    </xf>
    <xf numFmtId="3" fontId="27" fillId="42" borderId="49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 quotePrefix="1">
      <alignment/>
      <protection/>
    </xf>
    <xf numFmtId="3" fontId="27" fillId="35" borderId="43" xfId="0" applyNumberFormat="1" applyFont="1" applyFill="1" applyBorder="1" applyAlignment="1" applyProtection="1" quotePrefix="1">
      <alignment/>
      <protection/>
    </xf>
    <xf numFmtId="185" fontId="27" fillId="35" borderId="46" xfId="61" applyFont="1" applyFill="1" applyBorder="1" applyAlignment="1" applyProtection="1">
      <alignment horizontal="left"/>
      <protection/>
    </xf>
    <xf numFmtId="0" fontId="94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 quotePrefix="1">
      <alignment/>
      <protection/>
    </xf>
    <xf numFmtId="0" fontId="27" fillId="35" borderId="33" xfId="0" applyFont="1" applyFill="1" applyBorder="1" applyAlignment="1" applyProtection="1" quotePrefix="1">
      <alignment horizontal="left"/>
      <protection/>
    </xf>
    <xf numFmtId="3" fontId="27" fillId="35" borderId="33" xfId="0" applyNumberFormat="1" applyFont="1" applyFill="1" applyBorder="1" applyAlignment="1" applyProtection="1" quotePrefix="1">
      <alignment/>
      <protection/>
    </xf>
    <xf numFmtId="0" fontId="35" fillId="44" borderId="87" xfId="0" applyFont="1" applyFill="1" applyBorder="1" applyAlignment="1" applyProtection="1">
      <alignment horizontal="left"/>
      <protection/>
    </xf>
    <xf numFmtId="0" fontId="37" fillId="44" borderId="87" xfId="0" applyFont="1" applyFill="1" applyBorder="1" applyAlignment="1" applyProtection="1">
      <alignment horizontal="left"/>
      <protection/>
    </xf>
    <xf numFmtId="3" fontId="37" fillId="44" borderId="87" xfId="0" applyNumberFormat="1" applyFont="1" applyFill="1" applyBorder="1" applyAlignment="1" applyProtection="1">
      <alignment/>
      <protection/>
    </xf>
    <xf numFmtId="3" fontId="122" fillId="44" borderId="101" xfId="34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86" fontId="27" fillId="0" borderId="123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86" fontId="27" fillId="0" borderId="55" xfId="0" applyNumberFormat="1" applyFont="1" applyBorder="1" applyAlignment="1" applyProtection="1">
      <alignment/>
      <protection/>
    </xf>
    <xf numFmtId="186" fontId="27" fillId="35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86" fontId="27" fillId="0" borderId="65" xfId="0" applyNumberFormat="1" applyFont="1" applyBorder="1" applyAlignment="1" applyProtection="1">
      <alignment/>
      <protection/>
    </xf>
    <xf numFmtId="0" fontId="37" fillId="35" borderId="46" xfId="0" applyFont="1" applyFill="1" applyBorder="1" applyAlignment="1" applyProtection="1" quotePrefix="1">
      <alignment horizontal="left"/>
      <protection/>
    </xf>
    <xf numFmtId="186" fontId="27" fillId="35" borderId="49" xfId="0" applyNumberFormat="1" applyFont="1" applyFill="1" applyBorder="1" applyAlignment="1" applyProtection="1">
      <alignment/>
      <protection/>
    </xf>
    <xf numFmtId="0" fontId="27" fillId="35" borderId="50" xfId="0" applyFont="1" applyFill="1" applyBorder="1" applyAlignment="1" applyProtection="1" quotePrefix="1">
      <alignment horizontal="left"/>
      <protection/>
    </xf>
    <xf numFmtId="0" fontId="37" fillId="35" borderId="49" xfId="0" applyFont="1" applyFill="1" applyBorder="1" applyAlignment="1" applyProtection="1">
      <alignment horizontal="left"/>
      <protection/>
    </xf>
    <xf numFmtId="0" fontId="27" fillId="35" borderId="36" xfId="0" applyFont="1" applyFill="1" applyBorder="1" applyAlignment="1" applyProtection="1">
      <alignment horizontal="left"/>
      <protection/>
    </xf>
    <xf numFmtId="3" fontId="27" fillId="35" borderId="36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 horizontal="right"/>
      <protection/>
    </xf>
    <xf numFmtId="3" fontId="96" fillId="42" borderId="50" xfId="0" applyNumberFormat="1" applyFont="1" applyFill="1" applyBorder="1" applyAlignment="1" applyProtection="1">
      <alignment/>
      <protection/>
    </xf>
    <xf numFmtId="3" fontId="96" fillId="42" borderId="41" xfId="0" applyNumberFormat="1" applyFont="1" applyFill="1" applyBorder="1" applyAlignment="1" applyProtection="1">
      <alignment/>
      <protection/>
    </xf>
    <xf numFmtId="3" fontId="96" fillId="42" borderId="49" xfId="0" applyNumberFormat="1" applyFont="1" applyFill="1" applyBorder="1" applyAlignment="1" applyProtection="1">
      <alignment/>
      <protection/>
    </xf>
    <xf numFmtId="0" fontId="35" fillId="45" borderId="135" xfId="0" applyFont="1" applyFill="1" applyBorder="1" applyAlignment="1" applyProtection="1">
      <alignment horizontal="left"/>
      <protection/>
    </xf>
    <xf numFmtId="0" fontId="37" fillId="45" borderId="135" xfId="0" applyFont="1" applyFill="1" applyBorder="1" applyAlignment="1" applyProtection="1">
      <alignment horizontal="left"/>
      <protection/>
    </xf>
    <xf numFmtId="0" fontId="93" fillId="35" borderId="0" xfId="0" applyFont="1" applyFill="1" applyAlignment="1" applyProtection="1">
      <alignment horizontal="left"/>
      <protection/>
    </xf>
    <xf numFmtId="0" fontId="27" fillId="35" borderId="0" xfId="0" applyFont="1" applyFill="1" applyAlignment="1" applyProtection="1">
      <alignment horizontal="center" vertical="center"/>
      <protection/>
    </xf>
    <xf numFmtId="0" fontId="81" fillId="35" borderId="0" xfId="0" applyFont="1" applyFill="1" applyAlignment="1" applyProtection="1">
      <alignment horizontal="right"/>
      <protection/>
    </xf>
    <xf numFmtId="0" fontId="81" fillId="35" borderId="0" xfId="0" applyFont="1" applyFill="1" applyAlignment="1" applyProtection="1" quotePrefix="1">
      <alignment horizontal="left"/>
      <protection/>
    </xf>
    <xf numFmtId="0" fontId="27" fillId="35" borderId="24" xfId="0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 horizontal="left"/>
      <protection/>
    </xf>
    <xf numFmtId="0" fontId="37" fillId="35" borderId="0" xfId="0" applyFont="1" applyFill="1" applyAlignment="1" applyProtection="1">
      <alignment horizontal="left"/>
      <protection/>
    </xf>
    <xf numFmtId="0" fontId="81" fillId="35" borderId="0" xfId="0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 quotePrefix="1">
      <alignment horizontal="left"/>
      <protection/>
    </xf>
    <xf numFmtId="0" fontId="35" fillId="35" borderId="0" xfId="0" applyFont="1" applyFill="1" applyAlignment="1" applyProtection="1">
      <alignment/>
      <protection/>
    </xf>
    <xf numFmtId="0" fontId="37" fillId="35" borderId="0" xfId="0" applyFont="1" applyFill="1" applyAlignment="1" applyProtection="1" quotePrefix="1">
      <alignment horizontal="left"/>
      <protection/>
    </xf>
    <xf numFmtId="186" fontId="37" fillId="35" borderId="17" xfId="0" applyNumberFormat="1" applyFont="1" applyFill="1" applyBorder="1" applyAlignment="1" applyProtection="1">
      <alignment horizontal="center" vertical="center" wrapText="1"/>
      <protection/>
    </xf>
    <xf numFmtId="0" fontId="37" fillId="35" borderId="17" xfId="0" applyFont="1" applyFill="1" applyBorder="1" applyAlignment="1" applyProtection="1">
      <alignment horizontal="center"/>
      <protection/>
    </xf>
    <xf numFmtId="0" fontId="34" fillId="35" borderId="17" xfId="0" applyFont="1" applyFill="1" applyBorder="1" applyAlignment="1" applyProtection="1">
      <alignment/>
      <protection/>
    </xf>
    <xf numFmtId="0" fontId="37" fillId="35" borderId="17" xfId="0" applyFont="1" applyFill="1" applyBorder="1" applyAlignment="1" applyProtection="1">
      <alignment/>
      <protection/>
    </xf>
    <xf numFmtId="4" fontId="37" fillId="35" borderId="17" xfId="0" applyNumberFormat="1" applyFont="1" applyFill="1" applyBorder="1" applyAlignment="1" applyProtection="1">
      <alignment/>
      <protection/>
    </xf>
    <xf numFmtId="1" fontId="37" fillId="35" borderId="17" xfId="0" applyNumberFormat="1" applyFont="1" applyFill="1" applyBorder="1" applyAlignment="1" applyProtection="1">
      <alignment horizontal="right"/>
      <protection/>
    </xf>
    <xf numFmtId="1" fontId="27" fillId="35" borderId="17" xfId="0" applyNumberFormat="1" applyFont="1" applyFill="1" applyBorder="1" applyAlignment="1" applyProtection="1" quotePrefix="1">
      <alignment horizontal="right"/>
      <protection/>
    </xf>
    <xf numFmtId="1" fontId="37" fillId="35" borderId="0" xfId="0" applyNumberFormat="1" applyFont="1" applyFill="1" applyBorder="1" applyAlignment="1" applyProtection="1">
      <alignment horizontal="right"/>
      <protection/>
    </xf>
    <xf numFmtId="1" fontId="27" fillId="35" borderId="0" xfId="0" applyNumberFormat="1" applyFont="1" applyFill="1" applyBorder="1" applyAlignment="1" applyProtection="1" quotePrefix="1">
      <alignment horizontal="right"/>
      <protection/>
    </xf>
    <xf numFmtId="3" fontId="27" fillId="35" borderId="0" xfId="0" applyNumberFormat="1" applyFont="1" applyFill="1" applyBorder="1" applyAlignment="1" applyProtection="1">
      <alignment/>
      <protection/>
    </xf>
    <xf numFmtId="186" fontId="2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center"/>
      <protection/>
    </xf>
    <xf numFmtId="0" fontId="27" fillId="35" borderId="0" xfId="0" applyFont="1" applyFill="1" applyAlignment="1" applyProtection="1">
      <alignment/>
      <protection/>
    </xf>
    <xf numFmtId="186" fontId="27" fillId="35" borderId="0" xfId="0" applyNumberFormat="1" applyFont="1" applyFill="1" applyAlignment="1" applyProtection="1">
      <alignment/>
      <protection/>
    </xf>
    <xf numFmtId="197" fontId="37" fillId="45" borderId="135" xfId="0" applyNumberFormat="1" applyFont="1" applyFill="1" applyBorder="1" applyAlignment="1" applyProtection="1">
      <alignment/>
      <protection/>
    </xf>
    <xf numFmtId="197" fontId="37" fillId="45" borderId="87" xfId="0" applyNumberFormat="1" applyFont="1" applyFill="1" applyBorder="1" applyAlignment="1" applyProtection="1">
      <alignment horizontal="right"/>
      <protection/>
    </xf>
    <xf numFmtId="0" fontId="37" fillId="35" borderId="89" xfId="0" applyFont="1" applyFill="1" applyBorder="1" applyAlignment="1" applyProtection="1">
      <alignment/>
      <protection/>
    </xf>
    <xf numFmtId="0" fontId="37" fillId="35" borderId="67" xfId="0" applyFont="1" applyFill="1" applyBorder="1" applyAlignment="1" applyProtection="1">
      <alignment/>
      <protection/>
    </xf>
    <xf numFmtId="0" fontId="37" fillId="35" borderId="91" xfId="0" applyFont="1" applyFill="1" applyBorder="1" applyAlignment="1" applyProtection="1">
      <alignment/>
      <protection/>
    </xf>
    <xf numFmtId="3" fontId="27" fillId="45" borderId="100" xfId="0" applyNumberFormat="1" applyFont="1" applyFill="1" applyBorder="1" applyAlignment="1" applyProtection="1">
      <alignment/>
      <protection/>
    </xf>
    <xf numFmtId="3" fontId="27" fillId="45" borderId="101" xfId="0" applyNumberFormat="1" applyFont="1" applyFill="1" applyBorder="1" applyAlignment="1" applyProtection="1">
      <alignment/>
      <protection/>
    </xf>
    <xf numFmtId="3" fontId="27" fillId="45" borderId="102" xfId="0" applyNumberFormat="1" applyFont="1" applyFill="1" applyBorder="1" applyAlignment="1" applyProtection="1">
      <alignment/>
      <protection/>
    </xf>
    <xf numFmtId="3" fontId="27" fillId="35" borderId="136" xfId="0" applyNumberFormat="1" applyFont="1" applyFill="1" applyBorder="1" applyAlignment="1" applyProtection="1">
      <alignment/>
      <protection/>
    </xf>
    <xf numFmtId="3" fontId="27" fillId="35" borderId="137" xfId="0" applyNumberFormat="1" applyFont="1" applyFill="1" applyBorder="1" applyAlignment="1" applyProtection="1">
      <alignment/>
      <protection/>
    </xf>
    <xf numFmtId="3" fontId="27" fillId="35" borderId="138" xfId="0" applyNumberFormat="1" applyFont="1" applyFill="1" applyBorder="1" applyAlignment="1" applyProtection="1">
      <alignment/>
      <protection/>
    </xf>
    <xf numFmtId="3" fontId="27" fillId="35" borderId="103" xfId="0" applyNumberFormat="1" applyFont="1" applyFill="1" applyBorder="1" applyAlignment="1" applyProtection="1">
      <alignment/>
      <protection/>
    </xf>
    <xf numFmtId="3" fontId="27" fillId="35" borderId="58" xfId="0" applyNumberFormat="1" applyFont="1" applyFill="1" applyBorder="1" applyAlignment="1" applyProtection="1">
      <alignment/>
      <protection/>
    </xf>
    <xf numFmtId="3" fontId="27" fillId="35" borderId="104" xfId="0" applyNumberFormat="1" applyFont="1" applyFill="1" applyBorder="1" applyAlignment="1" applyProtection="1">
      <alignment/>
      <protection/>
    </xf>
    <xf numFmtId="3" fontId="27" fillId="35" borderId="79" xfId="0" applyNumberFormat="1" applyFont="1" applyFill="1" applyBorder="1" applyAlignment="1" applyProtection="1">
      <alignment/>
      <protection/>
    </xf>
    <xf numFmtId="3" fontId="27" fillId="35" borderId="23" xfId="0" applyNumberFormat="1" applyFont="1" applyFill="1" applyBorder="1" applyAlignment="1" applyProtection="1">
      <alignment/>
      <protection/>
    </xf>
    <xf numFmtId="3" fontId="27" fillId="35" borderId="21" xfId="0" applyNumberFormat="1" applyFont="1" applyFill="1" applyBorder="1" applyAlignment="1" applyProtection="1">
      <alignment/>
      <protection/>
    </xf>
    <xf numFmtId="3" fontId="27" fillId="35" borderId="75" xfId="0" applyNumberFormat="1" applyFont="1" applyFill="1" applyBorder="1" applyAlignment="1" applyProtection="1">
      <alignment/>
      <protection/>
    </xf>
    <xf numFmtId="3" fontId="27" fillId="35" borderId="76" xfId="0" applyNumberFormat="1" applyFont="1" applyFill="1" applyBorder="1" applyAlignment="1" applyProtection="1">
      <alignment/>
      <protection/>
    </xf>
    <xf numFmtId="3" fontId="27" fillId="35" borderId="77" xfId="0" applyNumberFormat="1" applyFont="1" applyFill="1" applyBorder="1" applyAlignment="1" applyProtection="1">
      <alignment/>
      <protection/>
    </xf>
    <xf numFmtId="3" fontId="96" fillId="42" borderId="92" xfId="0" applyNumberFormat="1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/>
      <protection/>
    </xf>
    <xf numFmtId="3" fontId="96" fillId="42" borderId="93" xfId="0" applyNumberFormat="1" applyFont="1" applyFill="1" applyBorder="1" applyAlignment="1" applyProtection="1">
      <alignment/>
      <protection/>
    </xf>
    <xf numFmtId="3" fontId="96" fillId="42" borderId="94" xfId="0" applyNumberFormat="1" applyFont="1" applyFill="1" applyBorder="1" applyAlignment="1" applyProtection="1">
      <alignment/>
      <protection/>
    </xf>
    <xf numFmtId="3" fontId="96" fillId="42" borderId="54" xfId="0" applyNumberFormat="1" applyFont="1" applyFill="1" applyBorder="1" applyAlignment="1" applyProtection="1">
      <alignment/>
      <protection/>
    </xf>
    <xf numFmtId="3" fontId="96" fillId="42" borderId="90" xfId="0" applyNumberFormat="1" applyFont="1" applyFill="1" applyBorder="1" applyAlignment="1" applyProtection="1">
      <alignment/>
      <protection/>
    </xf>
    <xf numFmtId="3" fontId="96" fillId="42" borderId="97" xfId="0" applyNumberFormat="1" applyFont="1" applyFill="1" applyBorder="1" applyAlignment="1" applyProtection="1">
      <alignment/>
      <protection/>
    </xf>
    <xf numFmtId="3" fontId="96" fillId="42" borderId="57" xfId="0" applyNumberFormat="1" applyFont="1" applyFill="1" applyBorder="1" applyAlignment="1" applyProtection="1">
      <alignment/>
      <protection/>
    </xf>
    <xf numFmtId="3" fontId="96" fillId="42" borderId="98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>
      <alignment/>
      <protection/>
    </xf>
    <xf numFmtId="3" fontId="27" fillId="35" borderId="52" xfId="0" applyNumberFormat="1" applyFont="1" applyFill="1" applyBorder="1" applyAlignment="1" applyProtection="1">
      <alignment/>
      <protection/>
    </xf>
    <xf numFmtId="3" fontId="27" fillId="35" borderId="93" xfId="0" applyNumberFormat="1" applyFont="1" applyFill="1" applyBorder="1" applyAlignment="1" applyProtection="1">
      <alignment/>
      <protection/>
    </xf>
    <xf numFmtId="3" fontId="27" fillId="35" borderId="94" xfId="0" applyNumberFormat="1" applyFont="1" applyFill="1" applyBorder="1" applyAlignment="1" applyProtection="1">
      <alignment/>
      <protection/>
    </xf>
    <xf numFmtId="3" fontId="27" fillId="35" borderId="54" xfId="0" applyNumberFormat="1" applyFont="1" applyFill="1" applyBorder="1" applyAlignment="1" applyProtection="1">
      <alignment/>
      <protection/>
    </xf>
    <xf numFmtId="3" fontId="27" fillId="35" borderId="90" xfId="0" applyNumberFormat="1" applyFont="1" applyFill="1" applyBorder="1" applyAlignment="1" applyProtection="1">
      <alignment/>
      <protection/>
    </xf>
    <xf numFmtId="3" fontId="27" fillId="35" borderId="99" xfId="0" applyNumberFormat="1" applyFont="1" applyFill="1" applyBorder="1" applyAlignment="1" applyProtection="1">
      <alignment/>
      <protection/>
    </xf>
    <xf numFmtId="3" fontId="27" fillId="35" borderId="27" xfId="0" applyNumberFormat="1" applyFont="1" applyFill="1" applyBorder="1" applyAlignment="1" applyProtection="1">
      <alignment/>
      <protection/>
    </xf>
    <xf numFmtId="3" fontId="27" fillId="35" borderId="26" xfId="0" applyNumberFormat="1" applyFont="1" applyFill="1" applyBorder="1" applyAlignment="1" applyProtection="1">
      <alignment/>
      <protection/>
    </xf>
    <xf numFmtId="3" fontId="27" fillId="35" borderId="139" xfId="0" applyNumberFormat="1" applyFont="1" applyFill="1" applyBorder="1" applyAlignment="1" applyProtection="1">
      <alignment/>
      <protection/>
    </xf>
    <xf numFmtId="3" fontId="27" fillId="35" borderId="140" xfId="0" applyNumberFormat="1" applyFont="1" applyFill="1" applyBorder="1" applyAlignment="1" applyProtection="1">
      <alignment/>
      <protection/>
    </xf>
    <xf numFmtId="3" fontId="27" fillId="35" borderId="141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 quotePrefix="1">
      <alignment/>
      <protection/>
    </xf>
    <xf numFmtId="3" fontId="27" fillId="35" borderId="52" xfId="0" applyNumberFormat="1" applyFont="1" applyFill="1" applyBorder="1" applyAlignment="1" applyProtection="1" quotePrefix="1">
      <alignment/>
      <protection/>
    </xf>
    <xf numFmtId="3" fontId="27" fillId="35" borderId="93" xfId="0" applyNumberFormat="1" applyFont="1" applyFill="1" applyBorder="1" applyAlignment="1" applyProtection="1" quotePrefix="1">
      <alignment/>
      <protection/>
    </xf>
    <xf numFmtId="3" fontId="27" fillId="35" borderId="97" xfId="0" applyNumberFormat="1" applyFont="1" applyFill="1" applyBorder="1" applyAlignment="1" applyProtection="1" quotePrefix="1">
      <alignment/>
      <protection/>
    </xf>
    <xf numFmtId="3" fontId="27" fillId="35" borderId="57" xfId="0" applyNumberFormat="1" applyFont="1" applyFill="1" applyBorder="1" applyAlignment="1" applyProtection="1" quotePrefix="1">
      <alignment/>
      <protection/>
    </xf>
    <xf numFmtId="3" fontId="27" fillId="35" borderId="98" xfId="0" applyNumberFormat="1" applyFont="1" applyFill="1" applyBorder="1" applyAlignment="1" applyProtection="1" quotePrefix="1">
      <alignment/>
      <protection/>
    </xf>
    <xf numFmtId="3" fontId="27" fillId="42" borderId="79" xfId="0" applyNumberFormat="1" applyFont="1" applyFill="1" applyBorder="1" applyAlignment="1" applyProtection="1">
      <alignment/>
      <protection/>
    </xf>
    <xf numFmtId="3" fontId="27" fillId="42" borderId="23" xfId="0" applyNumberFormat="1" applyFont="1" applyFill="1" applyBorder="1" applyAlignment="1" applyProtection="1">
      <alignment/>
      <protection/>
    </xf>
    <xf numFmtId="3" fontId="27" fillId="42" borderId="21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>
      <alignment/>
      <protection/>
    </xf>
    <xf numFmtId="3" fontId="27" fillId="35" borderId="122" xfId="0" applyNumberFormat="1" applyFont="1" applyFill="1" applyBorder="1" applyAlignment="1" applyProtection="1">
      <alignment/>
      <protection/>
    </xf>
    <xf numFmtId="3" fontId="27" fillId="35" borderId="126" xfId="0" applyNumberFormat="1" applyFont="1" applyFill="1" applyBorder="1" applyAlignment="1" applyProtection="1">
      <alignment/>
      <protection/>
    </xf>
    <xf numFmtId="3" fontId="27" fillId="42" borderId="92" xfId="0" applyNumberFormat="1" applyFont="1" applyFill="1" applyBorder="1" applyAlignment="1" applyProtection="1">
      <alignment/>
      <protection/>
    </xf>
    <xf numFmtId="3" fontId="27" fillId="42" borderId="52" xfId="0" applyNumberFormat="1" applyFont="1" applyFill="1" applyBorder="1" applyAlignment="1" applyProtection="1">
      <alignment/>
      <protection/>
    </xf>
    <xf numFmtId="3" fontId="27" fillId="42" borderId="93" xfId="0" applyNumberFormat="1" applyFont="1" applyFill="1" applyBorder="1" applyAlignment="1" applyProtection="1">
      <alignment/>
      <protection/>
    </xf>
    <xf numFmtId="3" fontId="27" fillId="42" borderId="97" xfId="0" applyNumberFormat="1" applyFont="1" applyFill="1" applyBorder="1" applyAlignment="1" applyProtection="1">
      <alignment/>
      <protection/>
    </xf>
    <xf numFmtId="3" fontId="27" fillId="42" borderId="57" xfId="0" applyNumberFormat="1" applyFont="1" applyFill="1" applyBorder="1" applyAlignment="1" applyProtection="1">
      <alignment/>
      <protection/>
    </xf>
    <xf numFmtId="3" fontId="27" fillId="42" borderId="98" xfId="0" applyNumberFormat="1" applyFont="1" applyFill="1" applyBorder="1" applyAlignment="1" applyProtection="1">
      <alignment/>
      <protection/>
    </xf>
    <xf numFmtId="3" fontId="27" fillId="35" borderId="89" xfId="0" applyNumberFormat="1" applyFont="1" applyFill="1" applyBorder="1" applyAlignment="1" applyProtection="1" quotePrefix="1">
      <alignment/>
      <protection/>
    </xf>
    <xf numFmtId="3" fontId="27" fillId="35" borderId="67" xfId="0" applyNumberFormat="1" applyFont="1" applyFill="1" applyBorder="1" applyAlignment="1" applyProtection="1" quotePrefix="1">
      <alignment/>
      <protection/>
    </xf>
    <xf numFmtId="3" fontId="27" fillId="35" borderId="91" xfId="0" applyNumberFormat="1" applyFont="1" applyFill="1" applyBorder="1" applyAlignment="1" applyProtection="1" quotePrefix="1">
      <alignment/>
      <protection/>
    </xf>
    <xf numFmtId="3" fontId="27" fillId="44" borderId="100" xfId="0" applyNumberFormat="1" applyFont="1" applyFill="1" applyBorder="1" applyAlignment="1" applyProtection="1">
      <alignment/>
      <protection/>
    </xf>
    <xf numFmtId="3" fontId="27" fillId="44" borderId="101" xfId="0" applyNumberFormat="1" applyFont="1" applyFill="1" applyBorder="1" applyAlignment="1" applyProtection="1">
      <alignment/>
      <protection/>
    </xf>
    <xf numFmtId="3" fontId="27" fillId="44" borderId="102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 quotePrefix="1">
      <alignment/>
      <protection/>
    </xf>
    <xf numFmtId="3" fontId="27" fillId="35" borderId="122" xfId="0" applyNumberFormat="1" applyFont="1" applyFill="1" applyBorder="1" applyAlignment="1" applyProtection="1" quotePrefix="1">
      <alignment/>
      <protection/>
    </xf>
    <xf numFmtId="3" fontId="27" fillId="35" borderId="126" xfId="0" applyNumberFormat="1" applyFont="1" applyFill="1" applyBorder="1" applyAlignment="1" applyProtection="1" quotePrefix="1">
      <alignment/>
      <protection/>
    </xf>
    <xf numFmtId="3" fontId="27" fillId="35" borderId="94" xfId="0" applyNumberFormat="1" applyFont="1" applyFill="1" applyBorder="1" applyAlignment="1" applyProtection="1" quotePrefix="1">
      <alignment/>
      <protection/>
    </xf>
    <xf numFmtId="3" fontId="27" fillId="35" borderId="54" xfId="0" applyNumberFormat="1" applyFont="1" applyFill="1" applyBorder="1" applyAlignment="1" applyProtection="1" quotePrefix="1">
      <alignment/>
      <protection/>
    </xf>
    <xf numFmtId="3" fontId="27" fillId="35" borderId="90" xfId="0" applyNumberFormat="1" applyFont="1" applyFill="1" applyBorder="1" applyAlignment="1" applyProtection="1" quotePrefix="1">
      <alignment/>
      <protection/>
    </xf>
    <xf numFmtId="3" fontId="27" fillId="35" borderId="103" xfId="0" applyNumberFormat="1" applyFont="1" applyFill="1" applyBorder="1" applyAlignment="1" applyProtection="1" quotePrefix="1">
      <alignment/>
      <protection/>
    </xf>
    <xf numFmtId="3" fontId="27" fillId="35" borderId="58" xfId="0" applyNumberFormat="1" applyFont="1" applyFill="1" applyBorder="1" applyAlignment="1" applyProtection="1" quotePrefix="1">
      <alignment/>
      <protection/>
    </xf>
    <xf numFmtId="3" fontId="27" fillId="35" borderId="104" xfId="0" applyNumberFormat="1" applyFont="1" applyFill="1" applyBorder="1" applyAlignment="1" applyProtection="1" quotePrefix="1">
      <alignment/>
      <protection/>
    </xf>
    <xf numFmtId="3" fontId="27" fillId="35" borderId="79" xfId="0" applyNumberFormat="1" applyFont="1" applyFill="1" applyBorder="1" applyAlignment="1" applyProtection="1" quotePrefix="1">
      <alignment/>
      <protection/>
    </xf>
    <xf numFmtId="3" fontId="27" fillId="35" borderId="23" xfId="0" applyNumberFormat="1" applyFont="1" applyFill="1" applyBorder="1" applyAlignment="1" applyProtection="1" quotePrefix="1">
      <alignment/>
      <protection/>
    </xf>
    <xf numFmtId="3" fontId="27" fillId="35" borderId="21" xfId="0" applyNumberFormat="1" applyFont="1" applyFill="1" applyBorder="1" applyAlignment="1" applyProtection="1" quotePrefix="1">
      <alignment/>
      <protection/>
    </xf>
    <xf numFmtId="3" fontId="27" fillId="42" borderId="100" xfId="0" applyNumberFormat="1" applyFont="1" applyFill="1" applyBorder="1" applyAlignment="1" applyProtection="1">
      <alignment/>
      <protection/>
    </xf>
    <xf numFmtId="3" fontId="27" fillId="42" borderId="101" xfId="0" applyNumberFormat="1" applyFont="1" applyFill="1" applyBorder="1" applyAlignment="1" applyProtection="1">
      <alignment/>
      <protection/>
    </xf>
    <xf numFmtId="3" fontId="27" fillId="42" borderId="102" xfId="0" applyNumberFormat="1" applyFont="1" applyFill="1" applyBorder="1" applyAlignment="1" applyProtection="1">
      <alignment/>
      <protection/>
    </xf>
    <xf numFmtId="197" fontId="27" fillId="42" borderId="142" xfId="0" applyNumberFormat="1" applyFont="1" applyFill="1" applyBorder="1" applyAlignment="1" applyProtection="1">
      <alignment/>
      <protection/>
    </xf>
    <xf numFmtId="197" fontId="27" fillId="42" borderId="143" xfId="0" applyNumberFormat="1" applyFont="1" applyFill="1" applyBorder="1" applyAlignment="1" applyProtection="1">
      <alignment/>
      <protection/>
    </xf>
    <xf numFmtId="197" fontId="27" fillId="42" borderId="144" xfId="0" applyNumberFormat="1" applyFont="1" applyFill="1" applyBorder="1" applyAlignment="1" applyProtection="1">
      <alignment/>
      <protection/>
    </xf>
    <xf numFmtId="197" fontId="27" fillId="42" borderId="100" xfId="0" applyNumberFormat="1" applyFont="1" applyFill="1" applyBorder="1" applyAlignment="1" applyProtection="1">
      <alignment horizontal="right"/>
      <protection/>
    </xf>
    <xf numFmtId="197" fontId="27" fillId="42" borderId="101" xfId="0" applyNumberFormat="1" applyFont="1" applyFill="1" applyBorder="1" applyAlignment="1" applyProtection="1">
      <alignment horizontal="right"/>
      <protection/>
    </xf>
    <xf numFmtId="197" fontId="27" fillId="42" borderId="102" xfId="0" applyNumberFormat="1" applyFont="1" applyFill="1" applyBorder="1" applyAlignment="1" applyProtection="1">
      <alignment horizontal="right"/>
      <protection/>
    </xf>
    <xf numFmtId="3" fontId="27" fillId="35" borderId="89" xfId="0" applyNumberFormat="1" applyFont="1" applyFill="1" applyBorder="1" applyAlignment="1" applyProtection="1">
      <alignment horizontal="right"/>
      <protection/>
    </xf>
    <xf numFmtId="3" fontId="27" fillId="35" borderId="67" xfId="0" applyNumberFormat="1" applyFont="1" applyFill="1" applyBorder="1" applyAlignment="1" applyProtection="1">
      <alignment horizontal="right"/>
      <protection/>
    </xf>
    <xf numFmtId="3" fontId="27" fillId="35" borderId="91" xfId="0" applyNumberFormat="1" applyFont="1" applyFill="1" applyBorder="1" applyAlignment="1" applyProtection="1">
      <alignment horizontal="right"/>
      <protection/>
    </xf>
    <xf numFmtId="3" fontId="27" fillId="35" borderId="145" xfId="0" applyNumberFormat="1" applyFont="1" applyFill="1" applyBorder="1" applyAlignment="1" applyProtection="1">
      <alignment/>
      <protection/>
    </xf>
    <xf numFmtId="3" fontId="27" fillId="35" borderId="28" xfId="0" applyNumberFormat="1" applyFont="1" applyFill="1" applyBorder="1" applyAlignment="1" applyProtection="1">
      <alignment/>
      <protection/>
    </xf>
    <xf numFmtId="3" fontId="27" fillId="35" borderId="29" xfId="0" applyNumberFormat="1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 horizontal="right"/>
      <protection/>
    </xf>
    <xf numFmtId="0" fontId="35" fillId="35" borderId="37" xfId="0" applyFont="1" applyFill="1" applyBorder="1" applyAlignment="1" applyProtection="1" quotePrefix="1">
      <alignment horizontal="center" vertical="top"/>
      <protection/>
    </xf>
    <xf numFmtId="0" fontId="37" fillId="35" borderId="18" xfId="0" applyFont="1" applyFill="1" applyBorder="1" applyAlignment="1" applyProtection="1">
      <alignment horizontal="center"/>
      <protection/>
    </xf>
    <xf numFmtId="0" fontId="37" fillId="35" borderId="99" xfId="0" applyFont="1" applyFill="1" applyBorder="1" applyAlignment="1" applyProtection="1">
      <alignment horizontal="center"/>
      <protection/>
    </xf>
    <xf numFmtId="0" fontId="37" fillId="35" borderId="27" xfId="0" applyFont="1" applyFill="1" applyBorder="1" applyAlignment="1" applyProtection="1">
      <alignment horizontal="center"/>
      <protection/>
    </xf>
    <xf numFmtId="0" fontId="37" fillId="35" borderId="26" xfId="0" applyFont="1" applyFill="1" applyBorder="1" applyAlignment="1" applyProtection="1">
      <alignment horizontal="center"/>
      <protection/>
    </xf>
    <xf numFmtId="0" fontId="27" fillId="35" borderId="33" xfId="0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 horizontal="center"/>
      <protection/>
    </xf>
    <xf numFmtId="3" fontId="96" fillId="42" borderId="54" xfId="0" applyNumberFormat="1" applyFont="1" applyFill="1" applyBorder="1" applyAlignment="1" applyProtection="1">
      <alignment horizontal="center"/>
      <protection/>
    </xf>
    <xf numFmtId="3" fontId="96" fillId="42" borderId="57" xfId="0" applyNumberFormat="1" applyFont="1" applyFill="1" applyBorder="1" applyAlignment="1" applyProtection="1">
      <alignment horizontal="center"/>
      <protection/>
    </xf>
    <xf numFmtId="0" fontId="34" fillId="44" borderId="0" xfId="0" applyFont="1" applyFill="1" applyBorder="1" applyAlignment="1" applyProtection="1">
      <alignment/>
      <protection/>
    </xf>
    <xf numFmtId="0" fontId="81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>
      <alignment/>
      <protection/>
    </xf>
    <xf numFmtId="186" fontId="27" fillId="44" borderId="0" xfId="0" applyNumberFormat="1" applyFont="1" applyFill="1" applyBorder="1" applyAlignment="1" applyProtection="1">
      <alignment/>
      <protection/>
    </xf>
    <xf numFmtId="186" fontId="37" fillId="44" borderId="0" xfId="0" applyNumberFormat="1" applyFont="1" applyFill="1" applyBorder="1" applyAlignment="1" applyProtection="1">
      <alignment/>
      <protection/>
    </xf>
    <xf numFmtId="0" fontId="14" fillId="35" borderId="55" xfId="41" applyFont="1" applyFill="1" applyBorder="1" applyAlignment="1">
      <alignment horizontal="left" vertical="center" wrapText="1"/>
      <protection/>
    </xf>
    <xf numFmtId="0" fontId="14" fillId="35" borderId="0" xfId="41" applyFont="1" applyFill="1" applyBorder="1" applyAlignment="1">
      <alignment horizontal="left" vertical="center" wrapText="1"/>
      <protection/>
    </xf>
    <xf numFmtId="0" fontId="124" fillId="46" borderId="100" xfId="41" applyFont="1" applyFill="1" applyBorder="1" applyAlignment="1" quotePrefix="1">
      <alignment horizontal="right" vertical="center"/>
      <protection/>
    </xf>
    <xf numFmtId="0" fontId="34" fillId="35" borderId="0" xfId="0" applyFont="1" applyFill="1" applyBorder="1" applyAlignment="1" applyProtection="1">
      <alignment/>
      <protection/>
    </xf>
    <xf numFmtId="0" fontId="95" fillId="35" borderId="0" xfId="0" applyFont="1" applyFill="1" applyAlignment="1" applyProtection="1">
      <alignment/>
      <protection/>
    </xf>
    <xf numFmtId="0" fontId="34" fillId="35" borderId="123" xfId="0" applyFont="1" applyFill="1" applyBorder="1" applyAlignment="1" applyProtection="1">
      <alignment/>
      <protection/>
    </xf>
    <xf numFmtId="0" fontId="34" fillId="35" borderId="55" xfId="0" applyFont="1" applyFill="1" applyBorder="1" applyAlignment="1" applyProtection="1">
      <alignment/>
      <protection/>
    </xf>
    <xf numFmtId="0" fontId="34" fillId="35" borderId="65" xfId="0" applyFont="1" applyFill="1" applyBorder="1" applyAlignment="1" applyProtection="1">
      <alignment/>
      <protection/>
    </xf>
    <xf numFmtId="0" fontId="34" fillId="44" borderId="0" xfId="0" applyFont="1" applyFill="1" applyAlignment="1" applyProtection="1">
      <alignment/>
      <protection/>
    </xf>
    <xf numFmtId="0" fontId="81" fillId="44" borderId="0" xfId="0" applyFont="1" applyFill="1" applyAlignment="1" applyProtection="1">
      <alignment/>
      <protection/>
    </xf>
    <xf numFmtId="0" fontId="6" fillId="35" borderId="0" xfId="34" applyFont="1" applyFill="1" applyAlignment="1">
      <alignment horizontal="left" vertical="center"/>
      <protection/>
    </xf>
    <xf numFmtId="188" fontId="6" fillId="35" borderId="0" xfId="34" applyNumberFormat="1" applyFont="1" applyFill="1" applyAlignment="1">
      <alignment horizontal="center" vertical="center"/>
      <protection/>
    </xf>
    <xf numFmtId="188" fontId="6" fillId="35" borderId="0" xfId="34" applyNumberFormat="1" applyFont="1" applyFill="1" applyAlignment="1">
      <alignment horizontal="left" vertical="center"/>
      <protection/>
    </xf>
    <xf numFmtId="0" fontId="93" fillId="45" borderId="23" xfId="0" applyFont="1" applyFill="1" applyBorder="1" applyAlignment="1" applyProtection="1">
      <alignment horizontal="center" vertical="center"/>
      <protection/>
    </xf>
    <xf numFmtId="0" fontId="27" fillId="42" borderId="23" xfId="0" applyFont="1" applyFill="1" applyBorder="1" applyAlignment="1" applyProtection="1">
      <alignment horizontal="center" vertical="center"/>
      <protection/>
    </xf>
    <xf numFmtId="0" fontId="33" fillId="45" borderId="146" xfId="0" applyFont="1" applyFill="1" applyBorder="1" applyAlignment="1" applyProtection="1" quotePrefix="1">
      <alignment horizontal="left"/>
      <protection/>
    </xf>
    <xf numFmtId="0" fontId="81" fillId="45" borderId="146" xfId="0" applyFont="1" applyFill="1" applyBorder="1" applyAlignment="1" applyProtection="1">
      <alignment/>
      <protection/>
    </xf>
    <xf numFmtId="0" fontId="81" fillId="45" borderId="147" xfId="0" applyFont="1" applyFill="1" applyBorder="1" applyAlignment="1" applyProtection="1">
      <alignment/>
      <protection/>
    </xf>
    <xf numFmtId="187" fontId="9" fillId="42" borderId="23" xfId="34" applyNumberFormat="1" applyFont="1" applyFill="1" applyBorder="1" applyAlignment="1" applyProtection="1" quotePrefix="1">
      <alignment horizontal="center" vertical="center"/>
      <protection/>
    </xf>
    <xf numFmtId="0" fontId="93" fillId="35" borderId="76" xfId="0" applyFont="1" applyFill="1" applyBorder="1" applyAlignment="1" applyProtection="1">
      <alignment horizontal="left"/>
      <protection/>
    </xf>
    <xf numFmtId="0" fontId="93" fillId="35" borderId="23" xfId="0" applyFont="1" applyFill="1" applyBorder="1" applyAlignment="1" applyProtection="1" quotePrefix="1">
      <alignment horizontal="left"/>
      <protection/>
    </xf>
    <xf numFmtId="0" fontId="93" fillId="35" borderId="67" xfId="0" applyFont="1" applyFill="1" applyBorder="1" applyAlignment="1" applyProtection="1">
      <alignment horizontal="left"/>
      <protection/>
    </xf>
    <xf numFmtId="3" fontId="93" fillId="45" borderId="101" xfId="0" applyNumberFormat="1" applyFont="1" applyFill="1" applyBorder="1" applyAlignment="1" applyProtection="1">
      <alignment horizontal="center"/>
      <protection/>
    </xf>
    <xf numFmtId="3" fontId="96" fillId="35" borderId="137" xfId="0" applyNumberFormat="1" applyFont="1" applyFill="1" applyBorder="1" applyAlignment="1" applyProtection="1">
      <alignment horizontal="center"/>
      <protection/>
    </xf>
    <xf numFmtId="3" fontId="96" fillId="35" borderId="58" xfId="0" applyNumberFormat="1" applyFont="1" applyFill="1" applyBorder="1" applyAlignment="1" applyProtection="1">
      <alignment horizontal="center"/>
      <protection/>
    </xf>
    <xf numFmtId="3" fontId="96" fillId="35" borderId="2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>
      <alignment horizontal="center"/>
      <protection/>
    </xf>
    <xf numFmtId="3" fontId="96" fillId="35" borderId="54" xfId="0" applyNumberFormat="1" applyFont="1" applyFill="1" applyBorder="1" applyAlignment="1" applyProtection="1">
      <alignment horizontal="center"/>
      <protection/>
    </xf>
    <xf numFmtId="3" fontId="96" fillId="35" borderId="27" xfId="0" applyNumberFormat="1" applyFont="1" applyFill="1" applyBorder="1" applyAlignment="1" applyProtection="1">
      <alignment horizontal="center"/>
      <protection/>
    </xf>
    <xf numFmtId="3" fontId="96" fillId="35" borderId="140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 quotePrefix="1">
      <alignment horizontal="center"/>
      <protection/>
    </xf>
    <xf numFmtId="3" fontId="96" fillId="35" borderId="57" xfId="0" applyNumberFormat="1" applyFont="1" applyFill="1" applyBorder="1" applyAlignment="1" applyProtection="1" quotePrefix="1">
      <alignment horizontal="center"/>
      <protection/>
    </xf>
    <xf numFmtId="3" fontId="96" fillId="42" borderId="23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 quotePrefix="1">
      <alignment horizontal="center"/>
      <protection/>
    </xf>
    <xf numFmtId="3" fontId="96" fillId="44" borderId="101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 quotePrefix="1">
      <alignment horizontal="center"/>
      <protection/>
    </xf>
    <xf numFmtId="3" fontId="96" fillId="35" borderId="54" xfId="0" applyNumberFormat="1" applyFont="1" applyFill="1" applyBorder="1" applyAlignment="1" applyProtection="1" quotePrefix="1">
      <alignment horizontal="center"/>
      <protection/>
    </xf>
    <xf numFmtId="3" fontId="96" fillId="35" borderId="58" xfId="0" applyNumberFormat="1" applyFont="1" applyFill="1" applyBorder="1" applyAlignment="1" applyProtection="1" quotePrefix="1">
      <alignment horizontal="center"/>
      <protection/>
    </xf>
    <xf numFmtId="3" fontId="96" fillId="35" borderId="23" xfId="0" applyNumberFormat="1" applyFont="1" applyFill="1" applyBorder="1" applyAlignment="1" applyProtection="1" quotePrefix="1">
      <alignment horizontal="center"/>
      <protection/>
    </xf>
    <xf numFmtId="3" fontId="96" fillId="42" borderId="101" xfId="0" applyNumberFormat="1" applyFont="1" applyFill="1" applyBorder="1" applyAlignment="1" applyProtection="1">
      <alignment horizontal="center"/>
      <protection/>
    </xf>
    <xf numFmtId="3" fontId="96" fillId="45" borderId="14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 quotePrefix="1">
      <alignment horizontal="center"/>
      <protection/>
    </xf>
    <xf numFmtId="3" fontId="96" fillId="45" borderId="101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>
      <alignment horizontal="center"/>
      <protection/>
    </xf>
    <xf numFmtId="3" fontId="96" fillId="35" borderId="28" xfId="0" applyNumberFormat="1" applyFont="1" applyFill="1" applyBorder="1" applyAlignment="1" applyProtection="1">
      <alignment horizontal="center"/>
      <protection/>
    </xf>
    <xf numFmtId="198" fontId="126" fillId="35" borderId="0" xfId="39" applyNumberFormat="1" applyFont="1" applyFill="1" applyBorder="1" applyProtection="1">
      <alignment/>
      <protection/>
    </xf>
    <xf numFmtId="198" fontId="126" fillId="35" borderId="0" xfId="39" applyNumberFormat="1" applyFont="1" applyFill="1" applyBorder="1" applyAlignment="1" applyProtection="1">
      <alignment horizontal="center"/>
      <protection/>
    </xf>
    <xf numFmtId="198" fontId="127" fillId="35" borderId="0" xfId="39" applyNumberFormat="1" applyFont="1" applyFill="1" applyBorder="1" applyAlignment="1" applyProtection="1">
      <alignment horizontal="center"/>
      <protection/>
    </xf>
    <xf numFmtId="189" fontId="14" fillId="35" borderId="83" xfId="41" applyNumberFormat="1" applyFont="1" applyFill="1" applyBorder="1" applyAlignment="1" quotePrefix="1">
      <alignment horizontal="right" vertical="center"/>
      <protection/>
    </xf>
    <xf numFmtId="0" fontId="128" fillId="47" borderId="48" xfId="39" applyFont="1" applyFill="1" applyBorder="1" applyAlignment="1" applyProtection="1">
      <alignment horizontal="center"/>
      <protection/>
    </xf>
    <xf numFmtId="0" fontId="34" fillId="35" borderId="60" xfId="0" applyFont="1" applyFill="1" applyBorder="1" applyAlignment="1" applyProtection="1" quotePrefix="1">
      <alignment horizontal="left"/>
      <protection/>
    </xf>
    <xf numFmtId="197" fontId="129" fillId="35" borderId="60" xfId="0" applyNumberFormat="1" applyFont="1" applyFill="1" applyBorder="1" applyAlignment="1" applyProtection="1" quotePrefix="1">
      <alignment/>
      <protection/>
    </xf>
    <xf numFmtId="197" fontId="130" fillId="35" borderId="60" xfId="0" applyNumberFormat="1" applyFont="1" applyFill="1" applyBorder="1" applyAlignment="1" applyProtection="1" quotePrefix="1">
      <alignment/>
      <protection/>
    </xf>
    <xf numFmtId="197" fontId="130" fillId="35" borderId="45" xfId="0" applyNumberFormat="1" applyFont="1" applyFill="1" applyBorder="1" applyAlignment="1" applyProtection="1" quotePrefix="1">
      <alignment/>
      <protection/>
    </xf>
    <xf numFmtId="0" fontId="34" fillId="35" borderId="128" xfId="0" applyFont="1" applyFill="1" applyBorder="1" applyAlignment="1" applyProtection="1" quotePrefix="1">
      <alignment horizontal="left"/>
      <protection/>
    </xf>
    <xf numFmtId="197" fontId="129" fillId="35" borderId="128" xfId="0" applyNumberFormat="1" applyFont="1" applyFill="1" applyBorder="1" applyAlignment="1" applyProtection="1" quotePrefix="1">
      <alignment/>
      <protection/>
    </xf>
    <xf numFmtId="197" fontId="130" fillId="35" borderId="128" xfId="0" applyNumberFormat="1" applyFont="1" applyFill="1" applyBorder="1" applyAlignment="1" applyProtection="1" quotePrefix="1">
      <alignment/>
      <protection/>
    </xf>
    <xf numFmtId="0" fontId="37" fillId="35" borderId="0" xfId="0" applyFont="1" applyFill="1" applyAlignment="1" applyProtection="1">
      <alignment horizontal="right" vertical="center"/>
      <protection/>
    </xf>
    <xf numFmtId="198" fontId="126" fillId="35" borderId="148" xfId="39" applyNumberFormat="1" applyFont="1" applyFill="1" applyBorder="1" applyProtection="1">
      <alignment/>
      <protection/>
    </xf>
    <xf numFmtId="198" fontId="126" fillId="35" borderId="148" xfId="39" applyNumberFormat="1" applyFont="1" applyFill="1" applyBorder="1" applyAlignment="1" applyProtection="1">
      <alignment horizontal="center"/>
      <protection/>
    </xf>
    <xf numFmtId="198" fontId="127" fillId="35" borderId="148" xfId="39" applyNumberFormat="1" applyFont="1" applyFill="1" applyBorder="1" applyAlignment="1" applyProtection="1">
      <alignment horizontal="center"/>
      <protection/>
    </xf>
    <xf numFmtId="1" fontId="37" fillId="35" borderId="78" xfId="0" applyNumberFormat="1" applyFont="1" applyFill="1" applyBorder="1" applyAlignment="1" applyProtection="1">
      <alignment/>
      <protection/>
    </xf>
    <xf numFmtId="0" fontId="73" fillId="42" borderId="23" xfId="34" applyFont="1" applyFill="1" applyBorder="1" applyAlignment="1" applyProtection="1">
      <alignment horizontal="center" vertical="center"/>
      <protection locked="0"/>
    </xf>
    <xf numFmtId="3" fontId="132" fillId="42" borderId="23" xfId="34" applyNumberFormat="1" applyFont="1" applyFill="1" applyBorder="1" applyAlignment="1" applyProtection="1">
      <alignment horizontal="center" vertical="center"/>
      <protection locked="0"/>
    </xf>
    <xf numFmtId="0" fontId="96" fillId="35" borderId="0" xfId="0" applyFont="1" applyFill="1" applyBorder="1" applyAlignment="1" applyProtection="1">
      <alignment horizontal="right"/>
      <protection/>
    </xf>
    <xf numFmtId="1" fontId="96" fillId="35" borderId="0" xfId="0" applyNumberFormat="1" applyFont="1" applyFill="1" applyBorder="1" applyAlignment="1" applyProtection="1">
      <alignment horizontal="right"/>
      <protection/>
    </xf>
    <xf numFmtId="0" fontId="6" fillId="35" borderId="0" xfId="34" applyFont="1" applyFill="1" applyBorder="1" applyAlignment="1" applyProtection="1">
      <alignment horizontal="left" vertical="center"/>
      <protection/>
    </xf>
    <xf numFmtId="0" fontId="6" fillId="35" borderId="0" xfId="34" applyFont="1" applyFill="1" applyBorder="1" applyAlignment="1" applyProtection="1">
      <alignment horizontal="right" vertical="center"/>
      <protection/>
    </xf>
    <xf numFmtId="3" fontId="73" fillId="42" borderId="23" xfId="34" applyNumberFormat="1" applyFont="1" applyFill="1" applyBorder="1" applyAlignment="1" applyProtection="1">
      <alignment horizontal="center" vertical="center"/>
      <protection locked="0"/>
    </xf>
    <xf numFmtId="0" fontId="6" fillId="35" borderId="0" xfId="34" applyFont="1" applyFill="1" applyBorder="1" applyAlignment="1" applyProtection="1">
      <alignment vertical="center"/>
      <protection/>
    </xf>
    <xf numFmtId="186" fontId="6" fillId="35" borderId="0" xfId="34" applyNumberFormat="1" applyFont="1" applyFill="1" applyBorder="1" applyAlignment="1" applyProtection="1">
      <alignment vertical="center"/>
      <protection/>
    </xf>
    <xf numFmtId="0" fontId="6" fillId="0" borderId="0" xfId="34" applyFont="1" applyAlignment="1" applyProtection="1">
      <alignment vertical="center"/>
      <protection/>
    </xf>
    <xf numFmtId="0" fontId="6" fillId="35" borderId="0" xfId="34" applyFont="1" applyFill="1" applyAlignment="1" applyProtection="1">
      <alignment vertical="center" wrapText="1"/>
      <protection/>
    </xf>
    <xf numFmtId="3" fontId="6" fillId="0" borderId="0" xfId="34" applyNumberFormat="1" applyFont="1" applyBorder="1" applyAlignment="1" applyProtection="1">
      <alignment horizontal="right" vertical="center"/>
      <protection/>
    </xf>
    <xf numFmtId="0" fontId="6" fillId="35" borderId="78" xfId="34" applyFont="1" applyFill="1" applyBorder="1" applyAlignment="1" applyProtection="1">
      <alignment horizontal="center" vertical="center"/>
      <protection/>
    </xf>
    <xf numFmtId="0" fontId="7" fillId="35" borderId="78" xfId="34" applyFont="1" applyFill="1" applyBorder="1" applyAlignment="1" applyProtection="1">
      <alignment vertical="center"/>
      <protection/>
    </xf>
    <xf numFmtId="0" fontId="6" fillId="35" borderId="149" xfId="34" applyFont="1" applyFill="1" applyBorder="1" applyAlignment="1" applyProtection="1">
      <alignment vertical="center"/>
      <protection/>
    </xf>
    <xf numFmtId="0" fontId="14" fillId="0" borderId="0" xfId="34" applyFont="1" applyAlignment="1" applyProtection="1">
      <alignment horizontal="right" vertical="center"/>
      <protection/>
    </xf>
    <xf numFmtId="0" fontId="14" fillId="35" borderId="0" xfId="34" applyFont="1" applyFill="1" applyBorder="1" applyAlignment="1" applyProtection="1">
      <alignment vertical="center"/>
      <protection/>
    </xf>
    <xf numFmtId="0" fontId="14" fillId="35" borderId="150" xfId="34" applyFont="1" applyFill="1" applyBorder="1" applyAlignment="1" applyProtection="1">
      <alignment horizontal="right" vertical="center"/>
      <protection/>
    </xf>
    <xf numFmtId="0" fontId="45" fillId="35" borderId="0" xfId="0" applyFont="1" applyFill="1" applyBorder="1" applyAlignment="1" applyProtection="1">
      <alignment horizontal="center"/>
      <protection/>
    </xf>
    <xf numFmtId="0" fontId="45" fillId="35" borderId="0" xfId="0" applyFont="1" applyFill="1" applyAlignment="1" applyProtection="1">
      <alignment horizontal="center"/>
      <protection/>
    </xf>
    <xf numFmtId="0" fontId="37" fillId="35" borderId="33" xfId="0" applyFont="1" applyFill="1" applyBorder="1" applyAlignment="1" applyProtection="1" quotePrefix="1">
      <alignment horizontal="center"/>
      <protection/>
    </xf>
    <xf numFmtId="0" fontId="45" fillId="35" borderId="79" xfId="0" applyFont="1" applyFill="1" applyBorder="1" applyAlignment="1" applyProtection="1" quotePrefix="1">
      <alignment horizontal="center"/>
      <protection/>
    </xf>
    <xf numFmtId="0" fontId="45" fillId="35" borderId="23" xfId="0" applyFont="1" applyFill="1" applyBorder="1" applyAlignment="1" applyProtection="1" quotePrefix="1">
      <alignment horizontal="center"/>
      <protection/>
    </xf>
    <xf numFmtId="0" fontId="45" fillId="35" borderId="21" xfId="0" applyFont="1" applyFill="1" applyBorder="1" applyAlignment="1" applyProtection="1" quotePrefix="1">
      <alignment horizontal="center"/>
      <protection/>
    </xf>
    <xf numFmtId="0" fontId="9" fillId="35" borderId="0" xfId="34" applyFont="1" applyFill="1" applyAlignment="1">
      <alignment horizontal="right" vertical="center"/>
      <protection/>
    </xf>
    <xf numFmtId="0" fontId="67" fillId="42" borderId="43" xfId="34" applyNumberFormat="1" applyFont="1" applyFill="1" applyBorder="1" applyAlignment="1" quotePrefix="1">
      <alignment horizontal="center"/>
      <protection/>
    </xf>
    <xf numFmtId="0" fontId="18" fillId="42" borderId="43" xfId="34" applyFont="1" applyFill="1" applyBorder="1" applyAlignment="1">
      <alignment horizontal="left"/>
      <protection/>
    </xf>
    <xf numFmtId="0" fontId="74" fillId="35" borderId="0" xfId="34" applyFont="1" applyFill="1" applyAlignment="1">
      <alignment horizontal="left" vertical="center"/>
      <protection/>
    </xf>
    <xf numFmtId="0" fontId="9" fillId="35" borderId="0" xfId="34" applyFont="1" applyFill="1" applyAlignment="1">
      <alignment horizontal="right" vertical="center" wrapText="1"/>
      <protection/>
    </xf>
    <xf numFmtId="0" fontId="6" fillId="0" borderId="0" xfId="34" applyFont="1" applyAlignment="1" applyProtection="1">
      <alignment vertical="center" wrapText="1"/>
      <protection/>
    </xf>
    <xf numFmtId="0" fontId="6" fillId="0" borderId="0" xfId="34" applyFont="1" applyBorder="1" applyAlignment="1" applyProtection="1">
      <alignment vertical="center"/>
      <protection/>
    </xf>
    <xf numFmtId="0" fontId="6" fillId="0" borderId="0" xfId="34" applyFont="1" applyBorder="1" applyAlignment="1" applyProtection="1">
      <alignment vertical="center" wrapText="1"/>
      <protection/>
    </xf>
    <xf numFmtId="3" fontId="9" fillId="0" borderId="0" xfId="34" applyNumberFormat="1" applyFont="1" applyFill="1" applyAlignment="1" applyProtection="1">
      <alignment horizontal="right" vertical="center"/>
      <protection/>
    </xf>
    <xf numFmtId="3" fontId="6" fillId="0" borderId="0" xfId="34" applyNumberFormat="1" applyFont="1" applyFill="1" applyAlignment="1" applyProtection="1">
      <alignment horizontal="right" vertical="center"/>
      <protection/>
    </xf>
    <xf numFmtId="0" fontId="6" fillId="35" borderId="0" xfId="34" applyFont="1" applyFill="1" applyBorder="1" applyAlignment="1" applyProtection="1">
      <alignment vertical="center" wrapText="1"/>
      <protection/>
    </xf>
    <xf numFmtId="0" fontId="9" fillId="35" borderId="0" xfId="34" applyFont="1" applyFill="1" applyAlignment="1" applyProtection="1">
      <alignment horizontal="left" vertical="center"/>
      <protection/>
    </xf>
    <xf numFmtId="3" fontId="92" fillId="37" borderId="34" xfId="34" applyNumberFormat="1" applyFont="1" applyFill="1" applyBorder="1" applyAlignment="1" applyProtection="1">
      <alignment horizontal="left" vertical="center"/>
      <protection/>
    </xf>
    <xf numFmtId="3" fontId="6" fillId="37" borderId="60" xfId="34" applyNumberFormat="1" applyFont="1" applyFill="1" applyBorder="1" applyAlignment="1" applyProtection="1">
      <alignment horizontal="right" vertical="center"/>
      <protection/>
    </xf>
    <xf numFmtId="3" fontId="6" fillId="37" borderId="61" xfId="34" applyNumberFormat="1" applyFont="1" applyFill="1" applyBorder="1" applyAlignment="1" applyProtection="1">
      <alignment horizontal="right" vertical="center"/>
      <protection/>
    </xf>
    <xf numFmtId="187" fontId="125" fillId="42" borderId="61" xfId="34" applyNumberFormat="1" applyFont="1" applyFill="1" applyBorder="1" applyAlignment="1" applyProtection="1">
      <alignment horizontal="center" vertical="center"/>
      <protection/>
    </xf>
    <xf numFmtId="0" fontId="6" fillId="35" borderId="0" xfId="34" applyFont="1" applyFill="1" applyAlignment="1" applyProtection="1" quotePrefix="1">
      <alignment vertical="center"/>
      <protection/>
    </xf>
    <xf numFmtId="0" fontId="6" fillId="35" borderId="0" xfId="34" applyFont="1" applyFill="1" applyAlignment="1" applyProtection="1">
      <alignment horizontal="center" vertical="center"/>
      <protection/>
    </xf>
    <xf numFmtId="0" fontId="9" fillId="0" borderId="0" xfId="34" applyFont="1" applyAlignment="1" applyProtection="1">
      <alignment horizontal="center" vertical="center"/>
      <protection/>
    </xf>
    <xf numFmtId="194" fontId="133" fillId="42" borderId="23" xfId="34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Alignment="1" applyProtection="1">
      <alignment horizontal="right" vertical="center"/>
      <protection/>
    </xf>
    <xf numFmtId="0" fontId="9" fillId="35" borderId="0" xfId="34" applyFont="1" applyFill="1" applyAlignment="1" applyProtection="1" quotePrefix="1">
      <alignment vertical="center"/>
      <protection/>
    </xf>
    <xf numFmtId="3" fontId="9" fillId="35" borderId="0" xfId="34" applyNumberFormat="1" applyFont="1" applyFill="1" applyAlignment="1" applyProtection="1" quotePrefix="1">
      <alignment horizontal="right" vertical="center"/>
      <protection/>
    </xf>
    <xf numFmtId="3" fontId="9" fillId="35" borderId="0" xfId="34" applyNumberFormat="1" applyFont="1" applyFill="1" applyAlignment="1" applyProtection="1">
      <alignment horizontal="right" vertical="center"/>
      <protection/>
    </xf>
    <xf numFmtId="0" fontId="9" fillId="0" borderId="0" xfId="41" applyFont="1" applyFill="1" applyBorder="1" applyAlignment="1" applyProtection="1" quotePrefix="1">
      <alignment horizontal="right" vertical="center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49" fontId="133" fillId="4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34" applyNumberFormat="1" applyFont="1" applyFill="1" applyBorder="1" applyAlignment="1" applyProtection="1">
      <alignment horizontal="right" vertical="center"/>
      <protection/>
    </xf>
    <xf numFmtId="0" fontId="9" fillId="35" borderId="0" xfId="34" applyFont="1" applyFill="1" applyAlignment="1" applyProtection="1" quotePrefix="1">
      <alignment horizontal="right" vertical="center"/>
      <protection/>
    </xf>
    <xf numFmtId="0" fontId="6" fillId="35" borderId="0" xfId="34" applyFont="1" applyFill="1" applyAlignment="1" applyProtection="1" quotePrefix="1">
      <alignment horizontal="right" vertical="center"/>
      <protection/>
    </xf>
    <xf numFmtId="0" fontId="9" fillId="35" borderId="0" xfId="34" applyFont="1" applyFill="1" applyAlignment="1" applyProtection="1" quotePrefix="1">
      <alignment horizontal="right" vertical="center"/>
      <protection/>
    </xf>
    <xf numFmtId="0" fontId="97" fillId="37" borderId="72" xfId="34" applyFont="1" applyFill="1" applyBorder="1" applyAlignment="1" applyProtection="1">
      <alignment vertical="center"/>
      <protection/>
    </xf>
    <xf numFmtId="0" fontId="97" fillId="37" borderId="73" xfId="34" applyFont="1" applyFill="1" applyBorder="1" applyAlignment="1" applyProtection="1">
      <alignment horizontal="center" vertical="center"/>
      <protection/>
    </xf>
    <xf numFmtId="0" fontId="60" fillId="37" borderId="74" xfId="34" applyFont="1" applyFill="1" applyBorder="1" applyAlignment="1" applyProtection="1">
      <alignment horizontal="center" vertical="center" wrapText="1"/>
      <protection/>
    </xf>
    <xf numFmtId="0" fontId="134" fillId="45" borderId="73" xfId="0" applyFont="1" applyFill="1" applyBorder="1" applyAlignment="1" applyProtection="1">
      <alignment horizontal="center" vertical="center"/>
      <protection/>
    </xf>
    <xf numFmtId="0" fontId="135" fillId="45" borderId="73" xfId="34" applyFont="1" applyFill="1" applyBorder="1" applyAlignment="1" applyProtection="1">
      <alignment horizontal="center" vertical="center"/>
      <protection/>
    </xf>
    <xf numFmtId="0" fontId="97" fillId="45" borderId="74" xfId="34" applyFont="1" applyFill="1" applyBorder="1" applyAlignment="1" applyProtection="1">
      <alignment horizontal="center" vertical="center"/>
      <protection/>
    </xf>
    <xf numFmtId="0" fontId="105" fillId="45" borderId="51" xfId="34" applyFont="1" applyFill="1" applyBorder="1" applyAlignment="1" applyProtection="1">
      <alignment horizontal="center" vertical="center"/>
      <protection/>
    </xf>
    <xf numFmtId="0" fontId="105" fillId="45" borderId="76" xfId="34" applyFont="1" applyFill="1" applyBorder="1" applyAlignment="1" applyProtection="1">
      <alignment horizontal="center" vertical="center"/>
      <protection/>
    </xf>
    <xf numFmtId="0" fontId="14" fillId="0" borderId="82" xfId="41" applyFont="1" applyFill="1" applyBorder="1" applyAlignment="1" applyProtection="1">
      <alignment horizontal="center" vertical="center" wrapText="1"/>
      <protection/>
    </xf>
    <xf numFmtId="0" fontId="136" fillId="45" borderId="37" xfId="34" applyFont="1" applyFill="1" applyBorder="1" applyAlignment="1" applyProtection="1">
      <alignment horizontal="center" vertical="center"/>
      <protection/>
    </xf>
    <xf numFmtId="1" fontId="92" fillId="42" borderId="79" xfId="34" applyNumberFormat="1" applyFont="1" applyFill="1" applyBorder="1" applyAlignment="1" applyProtection="1">
      <alignment horizontal="center" vertical="center" wrapText="1"/>
      <protection/>
    </xf>
    <xf numFmtId="1" fontId="92" fillId="42" borderId="61" xfId="34" applyNumberFormat="1" applyFont="1" applyFill="1" applyBorder="1" applyAlignment="1" applyProtection="1">
      <alignment horizontal="center" vertical="center" wrapText="1"/>
      <protection/>
    </xf>
    <xf numFmtId="1" fontId="92" fillId="42" borderId="23" xfId="34" applyNumberFormat="1" applyFont="1" applyFill="1" applyBorder="1" applyAlignment="1" applyProtection="1">
      <alignment horizontal="center" vertical="center" wrapText="1"/>
      <protection/>
    </xf>
    <xf numFmtId="1" fontId="92" fillId="42" borderId="21" xfId="34" applyNumberFormat="1" applyFont="1" applyFill="1" applyBorder="1" applyAlignment="1" applyProtection="1">
      <alignment horizontal="center" vertical="center" wrapText="1"/>
      <protection/>
    </xf>
    <xf numFmtId="0" fontId="6" fillId="35" borderId="127" xfId="34" applyFont="1" applyFill="1" applyBorder="1" applyAlignment="1" applyProtection="1">
      <alignment horizontal="left" vertical="center"/>
      <protection/>
    </xf>
    <xf numFmtId="0" fontId="6" fillId="35" borderId="0" xfId="34" applyFont="1" applyFill="1" applyBorder="1" applyAlignment="1" applyProtection="1">
      <alignment horizontal="center" vertical="center"/>
      <protection/>
    </xf>
    <xf numFmtId="0" fontId="97" fillId="35" borderId="77" xfId="34" applyFont="1" applyFill="1" applyBorder="1" applyAlignment="1" applyProtection="1">
      <alignment horizontal="left" vertical="center" wrapText="1"/>
      <protection/>
    </xf>
    <xf numFmtId="0" fontId="6" fillId="35" borderId="89" xfId="34" applyFont="1" applyFill="1" applyBorder="1" applyAlignment="1" applyProtection="1">
      <alignment horizontal="center" vertical="center"/>
      <protection/>
    </xf>
    <xf numFmtId="3" fontId="6" fillId="35" borderId="99" xfId="34" applyNumberFormat="1" applyFont="1" applyFill="1" applyBorder="1" applyAlignment="1" applyProtection="1">
      <alignment horizontal="right" vertical="center"/>
      <protection/>
    </xf>
    <xf numFmtId="0" fontId="6" fillId="35" borderId="17" xfId="34" applyFont="1" applyFill="1" applyBorder="1" applyAlignment="1" applyProtection="1">
      <alignment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/>
    </xf>
    <xf numFmtId="0" fontId="9" fillId="35" borderId="89" xfId="34" applyFont="1" applyFill="1" applyBorder="1" applyAlignment="1" applyProtection="1">
      <alignment vertical="center"/>
      <protection/>
    </xf>
    <xf numFmtId="190" fontId="92" fillId="43" borderId="61" xfId="34" applyNumberFormat="1" applyFont="1" applyFill="1" applyBorder="1" applyAlignment="1" applyProtection="1">
      <alignment horizontal="center" vertical="center" wrapText="1"/>
      <protection/>
    </xf>
    <xf numFmtId="0" fontId="6" fillId="35" borderId="75" xfId="34" applyFont="1" applyFill="1" applyBorder="1" applyAlignment="1" applyProtection="1" quotePrefix="1">
      <alignment horizontal="center" vertical="center"/>
      <protection/>
    </xf>
    <xf numFmtId="0" fontId="6" fillId="35" borderId="76" xfId="34" applyFont="1" applyFill="1" applyBorder="1" applyAlignment="1" applyProtection="1">
      <alignment horizontal="center" vertical="center"/>
      <protection/>
    </xf>
    <xf numFmtId="0" fontId="6" fillId="0" borderId="77" xfId="34" applyFont="1" applyBorder="1" applyAlignment="1" applyProtection="1" quotePrefix="1">
      <alignment horizontal="center" vertical="center" wrapText="1"/>
      <protection/>
    </xf>
    <xf numFmtId="3" fontId="6" fillId="35" borderId="75" xfId="34" applyNumberFormat="1" applyFont="1" applyFill="1" applyBorder="1" applyAlignment="1" applyProtection="1">
      <alignment horizontal="right" vertical="center"/>
      <protection/>
    </xf>
    <xf numFmtId="189" fontId="92" fillId="42" borderId="48" xfId="41" applyNumberFormat="1" applyFont="1" applyFill="1" applyBorder="1" applyAlignment="1" applyProtection="1" quotePrefix="1">
      <alignment horizontal="right" vertical="center"/>
      <protection/>
    </xf>
    <xf numFmtId="0" fontId="6" fillId="35" borderId="17" xfId="41" applyFont="1" applyFill="1" applyBorder="1" applyAlignment="1" applyProtection="1">
      <alignment horizontal="right" vertical="center"/>
      <protection/>
    </xf>
    <xf numFmtId="189" fontId="12" fillId="35" borderId="52" xfId="41" applyNumberFormat="1" applyFont="1" applyFill="1" applyBorder="1" applyAlignment="1" applyProtection="1" quotePrefix="1">
      <alignment horizontal="right" vertical="center"/>
      <protection/>
    </xf>
    <xf numFmtId="0" fontId="6" fillId="35" borderId="53" xfId="41" applyFont="1" applyFill="1" applyBorder="1" applyAlignment="1" applyProtection="1">
      <alignment horizontal="left" vertical="center" wrapText="1"/>
      <protection/>
    </xf>
    <xf numFmtId="189" fontId="12" fillId="35" borderId="57" xfId="41" applyNumberFormat="1" applyFont="1" applyFill="1" applyBorder="1" applyAlignment="1" applyProtection="1" quotePrefix="1">
      <alignment horizontal="right" vertical="center"/>
      <protection/>
    </xf>
    <xf numFmtId="0" fontId="6" fillId="35" borderId="62" xfId="41" applyFont="1" applyFill="1" applyBorder="1" applyAlignment="1" applyProtection="1">
      <alignment horizontal="left" vertical="center" wrapText="1"/>
      <protection/>
    </xf>
    <xf numFmtId="189" fontId="9" fillId="35" borderId="17" xfId="41" applyNumberFormat="1" applyFont="1" applyFill="1" applyBorder="1" applyAlignment="1" applyProtection="1" quotePrefix="1">
      <alignment horizontal="right" vertical="center"/>
      <protection/>
    </xf>
    <xf numFmtId="0" fontId="9" fillId="35" borderId="17" xfId="41" applyFont="1" applyFill="1" applyBorder="1" applyAlignment="1" applyProtection="1" quotePrefix="1">
      <alignment horizontal="right" vertical="center"/>
      <protection/>
    </xf>
    <xf numFmtId="189" fontId="12" fillId="35" borderId="54" xfId="41" applyNumberFormat="1" applyFont="1" applyFill="1" applyBorder="1" applyAlignment="1" applyProtection="1" quotePrefix="1">
      <alignment horizontal="right" vertical="center"/>
      <protection/>
    </xf>
    <xf numFmtId="0" fontId="6" fillId="35" borderId="55" xfId="41" applyFont="1" applyFill="1" applyBorder="1" applyAlignment="1" applyProtection="1">
      <alignment vertical="center" wrapText="1"/>
      <protection/>
    </xf>
    <xf numFmtId="0" fontId="9" fillId="35" borderId="17" xfId="41" applyFont="1" applyFill="1" applyBorder="1" applyAlignment="1" applyProtection="1">
      <alignment horizontal="right" vertical="center"/>
      <protection/>
    </xf>
    <xf numFmtId="0" fontId="11" fillId="35" borderId="55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vertical="center" wrapText="1"/>
      <protection/>
    </xf>
    <xf numFmtId="189" fontId="12" fillId="35" borderId="52" xfId="41" applyNumberFormat="1" applyFont="1" applyFill="1" applyBorder="1" applyAlignment="1" applyProtection="1" quotePrefix="1">
      <alignment horizontal="right"/>
      <protection/>
    </xf>
    <xf numFmtId="0" fontId="6" fillId="35" borderId="53" xfId="41" applyFont="1" applyFill="1" applyBorder="1" applyAlignment="1" applyProtection="1">
      <alignment wrapText="1"/>
      <protection/>
    </xf>
    <xf numFmtId="189" fontId="12" fillId="35" borderId="54" xfId="41" applyNumberFormat="1" applyFont="1" applyFill="1" applyBorder="1" applyAlignment="1" applyProtection="1" quotePrefix="1">
      <alignment horizontal="right"/>
      <protection/>
    </xf>
    <xf numFmtId="0" fontId="6" fillId="35" borderId="55" xfId="41" applyFont="1" applyFill="1" applyBorder="1" applyAlignment="1" applyProtection="1">
      <alignment wrapText="1"/>
      <protection/>
    </xf>
    <xf numFmtId="189" fontId="9" fillId="35" borderId="89" xfId="41" applyNumberFormat="1" applyFont="1" applyFill="1" applyBorder="1" applyAlignment="1" applyProtection="1" quotePrefix="1">
      <alignment horizontal="right" vertical="center"/>
      <protection/>
    </xf>
    <xf numFmtId="0" fontId="15" fillId="35" borderId="55" xfId="41" applyFont="1" applyFill="1" applyBorder="1" applyAlignment="1" applyProtection="1">
      <alignment wrapText="1"/>
      <protection/>
    </xf>
    <xf numFmtId="189" fontId="12" fillId="35" borderId="57" xfId="41" applyNumberFormat="1" applyFont="1" applyFill="1" applyBorder="1" applyAlignment="1" applyProtection="1" quotePrefix="1">
      <alignment horizontal="right" vertical="center"/>
      <protection/>
    </xf>
    <xf numFmtId="0" fontId="6" fillId="35" borderId="62" xfId="41" applyFont="1" applyFill="1" applyBorder="1" applyAlignment="1" applyProtection="1">
      <alignment wrapText="1"/>
      <protection/>
    </xf>
    <xf numFmtId="0" fontId="6" fillId="35" borderId="53" xfId="41" applyFont="1" applyFill="1" applyBorder="1" applyAlignment="1" applyProtection="1">
      <alignment vertical="center" wrapText="1"/>
      <protection/>
    </xf>
    <xf numFmtId="189" fontId="12" fillId="35" borderId="58" xfId="41" applyNumberFormat="1" applyFont="1" applyFill="1" applyBorder="1" applyAlignment="1" applyProtection="1" quotePrefix="1">
      <alignment horizontal="right" vertical="center"/>
      <protection/>
    </xf>
    <xf numFmtId="0" fontId="6" fillId="35" borderId="65" xfId="41" applyFont="1" applyFill="1" applyBorder="1" applyAlignment="1" applyProtection="1">
      <alignment vertical="center" wrapText="1"/>
      <protection/>
    </xf>
    <xf numFmtId="189" fontId="12" fillId="35" borderId="83" xfId="41" applyNumberFormat="1" applyFont="1" applyFill="1" applyBorder="1" applyAlignment="1" applyProtection="1" quotePrefix="1">
      <alignment horizontal="right" vertical="center"/>
      <protection/>
    </xf>
    <xf numFmtId="0" fontId="6" fillId="35" borderId="84" xfId="41" applyFont="1" applyFill="1" applyBorder="1" applyAlignment="1" applyProtection="1">
      <alignment horizontal="left" vertical="center" wrapText="1"/>
      <protection/>
    </xf>
    <xf numFmtId="189" fontId="12" fillId="35" borderId="85" xfId="41" applyNumberFormat="1" applyFont="1" applyFill="1" applyBorder="1" applyAlignment="1" applyProtection="1" quotePrefix="1">
      <alignment horizontal="right" vertical="center"/>
      <protection/>
    </xf>
    <xf numFmtId="0" fontId="6" fillId="35" borderId="86" xfId="41" applyFont="1" applyFill="1" applyBorder="1" applyAlignment="1" applyProtection="1">
      <alignment vertical="center" wrapText="1"/>
      <protection/>
    </xf>
    <xf numFmtId="0" fontId="6" fillId="35" borderId="84" xfId="41" applyFont="1" applyFill="1" applyBorder="1" applyAlignment="1" applyProtection="1">
      <alignment vertical="center" wrapText="1"/>
      <protection/>
    </xf>
    <xf numFmtId="0" fontId="11" fillId="35" borderId="86" xfId="41" applyFont="1" applyFill="1" applyBorder="1" applyAlignment="1" applyProtection="1">
      <alignment horizontal="left" vertical="center" wrapText="1"/>
      <protection/>
    </xf>
    <xf numFmtId="189" fontId="12" fillId="35" borderId="68" xfId="41" applyNumberFormat="1" applyFont="1" applyFill="1" applyBorder="1" applyAlignment="1" applyProtection="1" quotePrefix="1">
      <alignment horizontal="right" vertical="center"/>
      <protection/>
    </xf>
    <xf numFmtId="0" fontId="11" fillId="35" borderId="69" xfId="41" applyFont="1" applyFill="1" applyBorder="1" applyAlignment="1" applyProtection="1">
      <alignment horizontal="left" vertical="center" wrapText="1"/>
      <protection/>
    </xf>
    <xf numFmtId="0" fontId="6" fillId="35" borderId="62" xfId="41" applyFont="1" applyFill="1" applyBorder="1" applyAlignment="1" applyProtection="1">
      <alignment vertical="center" wrapText="1"/>
      <protection/>
    </xf>
    <xf numFmtId="0" fontId="11" fillId="35" borderId="53" xfId="41" applyFont="1" applyFill="1" applyBorder="1" applyAlignment="1" applyProtection="1">
      <alignment horizontal="left" vertical="center" wrapText="1"/>
      <protection/>
    </xf>
    <xf numFmtId="0" fontId="9" fillId="35" borderId="17" xfId="41" applyFont="1" applyFill="1" applyBorder="1" applyAlignment="1" applyProtection="1" quotePrefix="1">
      <alignment horizontal="center" vertical="center"/>
      <protection/>
    </xf>
    <xf numFmtId="0" fontId="11" fillId="35" borderId="55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horizontal="left" vertical="center" wrapText="1"/>
      <protection/>
    </xf>
    <xf numFmtId="0" fontId="11" fillId="35" borderId="53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horizontal="left" vertical="center" wrapText="1"/>
      <protection/>
    </xf>
    <xf numFmtId="0" fontId="9" fillId="35" borderId="17" xfId="41" applyFont="1" applyFill="1" applyBorder="1" applyAlignment="1" applyProtection="1">
      <alignment horizontal="center" vertical="center"/>
      <protection/>
    </xf>
    <xf numFmtId="0" fontId="11" fillId="35" borderId="53" xfId="34" applyFont="1" applyFill="1" applyBorder="1" applyAlignment="1" applyProtection="1">
      <alignment vertical="center" wrapText="1"/>
      <protection/>
    </xf>
    <xf numFmtId="0" fontId="11" fillId="35" borderId="86" xfId="34" applyFont="1" applyFill="1" applyBorder="1" applyAlignment="1" applyProtection="1">
      <alignment vertical="center" wrapText="1"/>
      <protection/>
    </xf>
    <xf numFmtId="189" fontId="12" fillId="35" borderId="67" xfId="41" applyNumberFormat="1" applyFont="1" applyFill="1" applyBorder="1" applyAlignment="1" applyProtection="1" quotePrefix="1">
      <alignment horizontal="right" vertical="center"/>
      <protection/>
    </xf>
    <xf numFmtId="0" fontId="11" fillId="35" borderId="0" xfId="34" applyFont="1" applyFill="1" applyBorder="1" applyAlignment="1" applyProtection="1">
      <alignment vertical="center" wrapText="1"/>
      <protection/>
    </xf>
    <xf numFmtId="0" fontId="11" fillId="35" borderId="69" xfId="34" applyFont="1" applyFill="1" applyBorder="1" applyAlignment="1" applyProtection="1">
      <alignment vertical="center" wrapText="1"/>
      <protection/>
    </xf>
    <xf numFmtId="0" fontId="11" fillId="35" borderId="84" xfId="34" applyFont="1" applyFill="1" applyBorder="1" applyAlignment="1" applyProtection="1">
      <alignment vertical="center" wrapText="1"/>
      <protection/>
    </xf>
    <xf numFmtId="0" fontId="11" fillId="35" borderId="66" xfId="41" applyFont="1" applyFill="1" applyBorder="1" applyAlignment="1" applyProtection="1">
      <alignment horizontal="left" vertical="center" wrapText="1"/>
      <protection/>
    </xf>
    <xf numFmtId="0" fontId="92" fillId="42" borderId="60" xfId="34" applyFont="1" applyFill="1" applyBorder="1" applyAlignment="1" applyProtection="1">
      <alignment vertical="center"/>
      <protection/>
    </xf>
    <xf numFmtId="0" fontId="6" fillId="35" borderId="53" xfId="34" applyFont="1" applyFill="1" applyBorder="1" applyAlignment="1" applyProtection="1">
      <alignment vertical="center" wrapText="1"/>
      <protection/>
    </xf>
    <xf numFmtId="0" fontId="6" fillId="35" borderId="55" xfId="34" applyFont="1" applyFill="1" applyBorder="1" applyAlignment="1" applyProtection="1">
      <alignment vertical="center" wrapText="1"/>
      <protection/>
    </xf>
    <xf numFmtId="0" fontId="6" fillId="35" borderId="62" xfId="34" applyFont="1" applyFill="1" applyBorder="1" applyAlignment="1" applyProtection="1">
      <alignment vertical="center" wrapText="1"/>
      <protection/>
    </xf>
    <xf numFmtId="186" fontId="6" fillId="35" borderId="17" xfId="41" applyNumberFormat="1" applyFont="1" applyFill="1" applyBorder="1" applyAlignment="1" applyProtection="1">
      <alignment horizontal="right" vertical="center"/>
      <protection/>
    </xf>
    <xf numFmtId="0" fontId="6" fillId="35" borderId="55" xfId="41" applyFont="1" applyFill="1" applyBorder="1" applyAlignment="1" applyProtection="1">
      <alignment horizontal="left" vertical="center" wrapText="1"/>
      <protection/>
    </xf>
    <xf numFmtId="0" fontId="11" fillId="35" borderId="53" xfId="41" applyFont="1" applyFill="1" applyBorder="1" applyAlignment="1" applyProtection="1">
      <alignment vertical="center" wrapText="1"/>
      <protection/>
    </xf>
    <xf numFmtId="189" fontId="92" fillId="42" borderId="48" xfId="41" applyNumberFormat="1" applyFont="1" applyFill="1" applyBorder="1" applyAlignment="1" applyProtection="1" quotePrefix="1">
      <alignment horizontal="right"/>
      <protection/>
    </xf>
    <xf numFmtId="186" fontId="6" fillId="35" borderId="17" xfId="41" applyNumberFormat="1" applyFont="1" applyFill="1" applyBorder="1" applyAlignment="1" applyProtection="1">
      <alignment horizontal="right"/>
      <protection/>
    </xf>
    <xf numFmtId="189" fontId="12" fillId="35" borderId="52" xfId="41" applyNumberFormat="1" applyFont="1" applyFill="1" applyBorder="1" applyAlignment="1" applyProtection="1" quotePrefix="1">
      <alignment horizontal="right" vertical="top"/>
      <protection/>
    </xf>
    <xf numFmtId="0" fontId="6" fillId="35" borderId="53" xfId="41" applyFont="1" applyFill="1" applyBorder="1" applyAlignment="1" applyProtection="1">
      <alignment vertical="top" wrapText="1"/>
      <protection/>
    </xf>
    <xf numFmtId="189" fontId="12" fillId="35" borderId="54" xfId="41" applyNumberFormat="1" applyFont="1" applyFill="1" applyBorder="1" applyAlignment="1" applyProtection="1" quotePrefix="1">
      <alignment horizontal="right" vertical="top"/>
      <protection/>
    </xf>
    <xf numFmtId="0" fontId="6" fillId="35" borderId="55" xfId="41" applyFont="1" applyFill="1" applyBorder="1" applyAlignment="1" applyProtection="1">
      <alignment vertical="top" wrapText="1"/>
      <protection/>
    </xf>
    <xf numFmtId="189" fontId="12" fillId="35" borderId="57" xfId="41" applyNumberFormat="1" applyFont="1" applyFill="1" applyBorder="1" applyAlignment="1" applyProtection="1" quotePrefix="1">
      <alignment horizontal="right" vertical="top"/>
      <protection/>
    </xf>
    <xf numFmtId="0" fontId="6" fillId="35" borderId="62" xfId="41" applyFont="1" applyFill="1" applyBorder="1" applyAlignment="1" applyProtection="1">
      <alignment vertical="top" wrapText="1"/>
      <protection/>
    </xf>
    <xf numFmtId="189" fontId="12" fillId="35" borderId="58" xfId="41" applyNumberFormat="1" applyFont="1" applyFill="1" applyBorder="1" applyAlignment="1" applyProtection="1" quotePrefix="1">
      <alignment horizontal="right" vertical="top"/>
      <protection/>
    </xf>
    <xf numFmtId="0" fontId="6" fillId="35" borderId="65" xfId="41" applyFont="1" applyFill="1" applyBorder="1" applyAlignment="1" applyProtection="1">
      <alignment vertical="top" wrapText="1"/>
      <protection/>
    </xf>
    <xf numFmtId="189" fontId="137" fillId="35" borderId="110" xfId="41" applyNumberFormat="1" applyFont="1" applyFill="1" applyBorder="1" applyAlignment="1" applyProtection="1" quotePrefix="1">
      <alignment horizontal="right" vertical="center"/>
      <protection/>
    </xf>
    <xf numFmtId="0" fontId="137" fillId="35" borderId="124" xfId="41" applyFont="1" applyFill="1" applyBorder="1" applyProtection="1">
      <alignment/>
      <protection/>
    </xf>
    <xf numFmtId="0" fontId="9" fillId="35" borderId="0" xfId="34" applyFont="1" applyFill="1" applyBorder="1" applyAlignment="1" applyProtection="1">
      <alignment vertical="center" wrapText="1"/>
      <protection/>
    </xf>
    <xf numFmtId="191" fontId="9" fillId="42" borderId="48" xfId="41" applyNumberFormat="1" applyFont="1" applyFill="1" applyBorder="1" applyAlignment="1" applyProtection="1">
      <alignment horizontal="right"/>
      <protection/>
    </xf>
    <xf numFmtId="191" fontId="9" fillId="35" borderId="127" xfId="41" applyNumberFormat="1" applyFont="1" applyFill="1" applyBorder="1" applyAlignment="1" applyProtection="1" quotePrefix="1">
      <alignment horizontal="right" vertical="center"/>
      <protection/>
    </xf>
    <xf numFmtId="0" fontId="9" fillId="35" borderId="70" xfId="34" applyFont="1" applyFill="1" applyBorder="1" applyAlignment="1" applyProtection="1">
      <alignment vertical="center"/>
      <protection/>
    </xf>
    <xf numFmtId="0" fontId="9" fillId="35" borderId="70" xfId="34" applyFont="1" applyFill="1" applyBorder="1" applyAlignment="1" applyProtection="1">
      <alignment vertical="center" wrapText="1"/>
      <protection/>
    </xf>
    <xf numFmtId="191" fontId="9" fillId="35" borderId="17" xfId="41" applyNumberFormat="1" applyFont="1" applyFill="1" applyBorder="1" applyAlignment="1" applyProtection="1" quotePrefix="1">
      <alignment horizontal="right" vertical="center"/>
      <protection/>
    </xf>
    <xf numFmtId="191" fontId="9" fillId="35" borderId="51" xfId="41" applyNumberFormat="1" applyFont="1" applyFill="1" applyBorder="1" applyAlignment="1" applyProtection="1" quotePrefix="1">
      <alignment horizontal="right" vertical="center"/>
      <protection/>
    </xf>
    <xf numFmtId="0" fontId="6" fillId="35" borderId="78" xfId="34" applyFont="1" applyFill="1" applyBorder="1" applyAlignment="1" applyProtection="1">
      <alignment vertical="center"/>
      <protection/>
    </xf>
    <xf numFmtId="0" fontId="105" fillId="45" borderId="101" xfId="41" applyFont="1" applyFill="1" applyBorder="1" applyAlignment="1" applyProtection="1">
      <alignment horizontal="right" vertical="center"/>
      <protection/>
    </xf>
    <xf numFmtId="200" fontId="92" fillId="37" borderId="102" xfId="43" applyNumberFormat="1" applyFont="1" applyFill="1" applyBorder="1" applyAlignment="1" applyProtection="1">
      <alignment horizontal="center" vertical="center" wrapText="1"/>
      <protection/>
    </xf>
    <xf numFmtId="0" fontId="9" fillId="35" borderId="0" xfId="41" applyFont="1" applyFill="1" applyBorder="1" applyAlignment="1" applyProtection="1" quotePrefix="1">
      <alignment horizontal="right" vertical="center"/>
      <protection/>
    </xf>
    <xf numFmtId="0" fontId="9" fillId="35" borderId="0" xfId="41" applyFont="1" applyFill="1" applyBorder="1" applyAlignment="1" applyProtection="1">
      <alignment horizontal="center" vertical="center"/>
      <protection/>
    </xf>
    <xf numFmtId="186" fontId="6" fillId="35" borderId="0" xfId="34" applyNumberFormat="1" applyFont="1" applyFill="1" applyBorder="1" applyAlignment="1" applyProtection="1" quotePrefix="1">
      <alignment horizontal="center" vertical="center"/>
      <protection/>
    </xf>
    <xf numFmtId="186" fontId="6" fillId="35" borderId="0" xfId="34" applyNumberFormat="1" applyFont="1" applyFill="1" applyBorder="1" applyAlignment="1" applyProtection="1" quotePrefix="1">
      <alignment horizontal="center" vertical="center" wrapText="1"/>
      <protection/>
    </xf>
    <xf numFmtId="194" fontId="133" fillId="45" borderId="23" xfId="34" applyNumberFormat="1" applyFont="1" applyFill="1" applyBorder="1" applyAlignment="1" applyProtection="1">
      <alignment horizontal="center" vertical="center"/>
      <protection/>
    </xf>
    <xf numFmtId="0" fontId="6" fillId="35" borderId="0" xfId="41" applyFont="1" applyFill="1" applyBorder="1" applyAlignment="1" applyProtection="1" quotePrefix="1">
      <alignment horizontal="right" vertical="center"/>
      <protection/>
    </xf>
    <xf numFmtId="0" fontId="9" fillId="35" borderId="0" xfId="0" applyFont="1" applyFill="1" applyAlignment="1" applyProtection="1">
      <alignment horizontal="right" wrapText="1"/>
      <protection/>
    </xf>
    <xf numFmtId="0" fontId="133" fillId="42" borderId="23" xfId="0" applyNumberFormat="1" applyFont="1" applyFill="1" applyBorder="1" applyAlignment="1" applyProtection="1">
      <alignment horizontal="center" vertical="center"/>
      <protection/>
    </xf>
    <xf numFmtId="0" fontId="133" fillId="42" borderId="23" xfId="0" applyNumberFormat="1" applyFont="1" applyFill="1" applyBorder="1" applyAlignment="1" applyProtection="1">
      <alignment horizontal="left" vertical="center"/>
      <protection/>
    </xf>
    <xf numFmtId="0" fontId="9" fillId="35" borderId="0" xfId="34" applyFont="1" applyFill="1" applyAlignment="1" applyProtection="1">
      <alignment horizontal="center" vertical="center" wrapText="1"/>
      <protection/>
    </xf>
    <xf numFmtId="3" fontId="6" fillId="35" borderId="0" xfId="34" applyNumberFormat="1" applyFont="1" applyFill="1" applyAlignment="1" applyProtection="1" quotePrefix="1">
      <alignment horizontal="right" vertical="center"/>
      <protection/>
    </xf>
    <xf numFmtId="0" fontId="92" fillId="42" borderId="151" xfId="34" applyFont="1" applyFill="1" applyBorder="1" applyAlignment="1" applyProtection="1">
      <alignment horizontal="center" vertical="center"/>
      <protection/>
    </xf>
    <xf numFmtId="0" fontId="92" fillId="42" borderId="25" xfId="34" applyFont="1" applyFill="1" applyBorder="1" applyAlignment="1" applyProtection="1">
      <alignment horizontal="center" vertical="center"/>
      <protection/>
    </xf>
    <xf numFmtId="0" fontId="92" fillId="42" borderId="25" xfId="34" applyFont="1" applyFill="1" applyBorder="1" applyAlignment="1" applyProtection="1">
      <alignment horizontal="center" vertical="center" wrapText="1"/>
      <protection/>
    </xf>
    <xf numFmtId="3" fontId="92" fillId="42" borderId="25" xfId="34" applyNumberFormat="1" applyFont="1" applyFill="1" applyBorder="1" applyAlignment="1" applyProtection="1">
      <alignment horizontal="center" vertical="center"/>
      <protection/>
    </xf>
    <xf numFmtId="3" fontId="92" fillId="42" borderId="20" xfId="34" applyNumberFormat="1" applyFont="1" applyFill="1" applyBorder="1" applyAlignment="1" applyProtection="1">
      <alignment horizontal="center" vertical="center"/>
      <protection/>
    </xf>
    <xf numFmtId="0" fontId="9" fillId="35" borderId="79" xfId="34" applyFont="1" applyFill="1" applyBorder="1" applyAlignment="1" applyProtection="1">
      <alignment horizontal="center"/>
      <protection/>
    </xf>
    <xf numFmtId="0" fontId="9" fillId="35" borderId="23" xfId="34" applyFont="1" applyFill="1" applyBorder="1" applyAlignment="1" applyProtection="1">
      <alignment horizontal="center" vertical="top"/>
      <protection/>
    </xf>
    <xf numFmtId="0" fontId="9" fillId="35" borderId="23" xfId="34" applyFont="1" applyFill="1" applyBorder="1" applyAlignment="1" applyProtection="1">
      <alignment vertical="top" wrapText="1"/>
      <protection/>
    </xf>
    <xf numFmtId="0" fontId="6" fillId="35" borderId="99" xfId="34" applyFont="1" applyFill="1" applyBorder="1" applyAlignment="1" applyProtection="1">
      <alignment horizontal="center"/>
      <protection/>
    </xf>
    <xf numFmtId="0" fontId="98" fillId="35" borderId="52" xfId="34" applyFont="1" applyFill="1" applyBorder="1" applyAlignment="1" applyProtection="1">
      <alignment horizontal="center" vertical="top"/>
      <protection/>
    </xf>
    <xf numFmtId="0" fontId="6" fillId="35" borderId="52" xfId="34" applyFont="1" applyFill="1" applyBorder="1" applyAlignment="1" applyProtection="1">
      <alignment vertical="top" wrapText="1"/>
      <protection/>
    </xf>
    <xf numFmtId="0" fontId="6" fillId="35" borderId="89" xfId="34" applyFont="1" applyFill="1" applyBorder="1" applyAlignment="1" applyProtection="1">
      <alignment horizontal="center"/>
      <protection/>
    </xf>
    <xf numFmtId="0" fontId="98" fillId="35" borderId="58" xfId="34" applyFont="1" applyFill="1" applyBorder="1" applyAlignment="1" applyProtection="1">
      <alignment horizontal="center" vertical="top"/>
      <protection/>
    </xf>
    <xf numFmtId="0" fontId="6" fillId="35" borderId="58" xfId="34" applyFont="1" applyFill="1" applyBorder="1" applyAlignment="1" applyProtection="1">
      <alignment vertical="top" wrapText="1"/>
      <protection/>
    </xf>
    <xf numFmtId="0" fontId="6" fillId="35" borderId="75" xfId="34" applyFont="1" applyFill="1" applyBorder="1" applyAlignment="1" applyProtection="1">
      <alignment horizontal="center"/>
      <protection/>
    </xf>
    <xf numFmtId="0" fontId="98" fillId="35" borderId="57" xfId="34" applyFont="1" applyFill="1" applyBorder="1" applyAlignment="1" applyProtection="1">
      <alignment horizontal="center" vertical="top"/>
      <protection/>
    </xf>
    <xf numFmtId="0" fontId="6" fillId="35" borderId="57" xfId="34" applyFont="1" applyFill="1" applyBorder="1" applyAlignment="1" applyProtection="1">
      <alignment vertical="top" wrapText="1"/>
      <protection/>
    </xf>
    <xf numFmtId="0" fontId="98" fillId="35" borderId="122" xfId="34" applyFont="1" applyFill="1" applyBorder="1" applyAlignment="1" applyProtection="1">
      <alignment horizontal="center" vertical="top"/>
      <protection/>
    </xf>
    <xf numFmtId="0" fontId="6" fillId="35" borderId="122" xfId="34" applyFont="1" applyFill="1" applyBorder="1" applyAlignment="1" applyProtection="1">
      <alignment vertical="top" wrapText="1"/>
      <protection/>
    </xf>
    <xf numFmtId="0" fontId="9" fillId="35" borderId="100" xfId="34" applyFont="1" applyFill="1" applyBorder="1" applyAlignment="1" applyProtection="1">
      <alignment horizontal="center"/>
      <protection/>
    </xf>
    <xf numFmtId="0" fontId="9" fillId="35" borderId="101" xfId="34" applyFont="1" applyFill="1" applyBorder="1" applyAlignment="1" applyProtection="1">
      <alignment horizontal="center" vertical="top"/>
      <protection/>
    </xf>
    <xf numFmtId="0" fontId="9" fillId="35" borderId="101" xfId="34" applyFont="1" applyFill="1" applyBorder="1" applyAlignment="1" applyProtection="1">
      <alignment vertical="top" wrapText="1"/>
      <protection/>
    </xf>
    <xf numFmtId="0" fontId="138" fillId="35" borderId="0" xfId="34" applyFont="1" applyFill="1" applyBorder="1" applyProtection="1">
      <alignment/>
      <protection/>
    </xf>
    <xf numFmtId="0" fontId="6" fillId="35" borderId="0" xfId="34" applyFont="1" applyFill="1" applyBorder="1" applyAlignment="1" applyProtection="1">
      <alignment vertical="top"/>
      <protection/>
    </xf>
    <xf numFmtId="0" fontId="6" fillId="35" borderId="0" xfId="34" applyFont="1" applyFill="1" applyBorder="1" applyAlignment="1" applyProtection="1">
      <alignment vertical="top" wrapText="1"/>
      <protection/>
    </xf>
    <xf numFmtId="0" fontId="6" fillId="36" borderId="0" xfId="34" applyFont="1" applyFill="1" applyAlignment="1" applyProtection="1">
      <alignment vertical="center" wrapText="1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 locked="0"/>
    </xf>
    <xf numFmtId="3" fontId="97" fillId="42" borderId="23" xfId="34" applyNumberFormat="1" applyFont="1" applyFill="1" applyBorder="1" applyAlignment="1" applyProtection="1">
      <alignment horizontal="right" vertical="center"/>
      <protection locked="0"/>
    </xf>
    <xf numFmtId="3" fontId="97" fillId="42" borderId="21" xfId="34" applyNumberFormat="1" applyFont="1" applyFill="1" applyBorder="1" applyAlignment="1" applyProtection="1">
      <alignment horizontal="right" vertical="center"/>
      <protection locked="0"/>
    </xf>
    <xf numFmtId="3" fontId="6" fillId="35" borderId="110" xfId="34" applyNumberFormat="1" applyFont="1" applyFill="1" applyBorder="1" applyAlignment="1" applyProtection="1">
      <alignment horizontal="right" vertical="center"/>
      <protection locked="0"/>
    </xf>
    <xf numFmtId="3" fontId="9" fillId="35" borderId="76" xfId="34" applyNumberFormat="1" applyFont="1" applyFill="1" applyBorder="1" applyAlignment="1" applyProtection="1">
      <alignment horizontal="right" vertical="center"/>
      <protection locked="0"/>
    </xf>
    <xf numFmtId="3" fontId="9" fillId="35" borderId="77" xfId="34" applyNumberFormat="1" applyFont="1" applyFill="1" applyBorder="1" applyAlignment="1" applyProtection="1">
      <alignment horizontal="right" vertical="center"/>
      <protection locked="0"/>
    </xf>
    <xf numFmtId="3" fontId="6" fillId="35" borderId="52" xfId="34" applyNumberFormat="1" applyFont="1" applyFill="1" applyBorder="1" applyAlignment="1" applyProtection="1">
      <alignment horizontal="right" vertical="center"/>
      <protection locked="0"/>
    </xf>
    <xf numFmtId="3" fontId="6" fillId="35" borderId="93" xfId="34" applyNumberFormat="1" applyFont="1" applyFill="1" applyBorder="1" applyAlignment="1" applyProtection="1">
      <alignment horizontal="right" vertical="center"/>
      <protection locked="0"/>
    </xf>
    <xf numFmtId="3" fontId="6" fillId="35" borderId="58" xfId="34" applyNumberFormat="1" applyFont="1" applyFill="1" applyBorder="1" applyAlignment="1" applyProtection="1">
      <alignment horizontal="right" vertical="center"/>
      <protection locked="0"/>
    </xf>
    <xf numFmtId="3" fontId="6" fillId="35" borderId="104" xfId="34" applyNumberFormat="1" applyFont="1" applyFill="1" applyBorder="1" applyAlignment="1" applyProtection="1">
      <alignment horizontal="right" vertical="center"/>
      <protection locked="0"/>
    </xf>
    <xf numFmtId="3" fontId="9" fillId="35" borderId="23" xfId="34" applyNumberFormat="1" applyFont="1" applyFill="1" applyBorder="1" applyAlignment="1" applyProtection="1">
      <alignment horizontal="right" vertical="center"/>
      <protection locked="0"/>
    </xf>
    <xf numFmtId="3" fontId="9" fillId="35" borderId="21" xfId="34" applyNumberFormat="1" applyFont="1" applyFill="1" applyBorder="1" applyAlignment="1" applyProtection="1">
      <alignment horizontal="right" vertical="center"/>
      <protection locked="0"/>
    </xf>
    <xf numFmtId="3" fontId="6" fillId="35" borderId="57" xfId="34" applyNumberFormat="1" applyFont="1" applyFill="1" applyBorder="1" applyAlignment="1" applyProtection="1">
      <alignment horizontal="right" vertical="center"/>
      <protection locked="0"/>
    </xf>
    <xf numFmtId="3" fontId="6" fillId="35" borderId="98" xfId="34" applyNumberFormat="1" applyFont="1" applyFill="1" applyBorder="1" applyAlignment="1" applyProtection="1">
      <alignment horizontal="right" vertical="center"/>
      <protection locked="0"/>
    </xf>
    <xf numFmtId="3" fontId="9" fillId="35" borderId="23" xfId="0" applyNumberFormat="1" applyFont="1" applyFill="1" applyBorder="1" applyAlignment="1" applyProtection="1">
      <alignment horizontal="right" vertical="center"/>
      <protection locked="0"/>
    </xf>
    <xf numFmtId="3" fontId="9" fillId="35" borderId="21" xfId="0" applyNumberFormat="1" applyFont="1" applyFill="1" applyBorder="1" applyAlignment="1" applyProtection="1">
      <alignment horizontal="right" vertical="center"/>
      <protection locked="0"/>
    </xf>
    <xf numFmtId="3" fontId="6" fillId="35" borderId="122" xfId="0" applyNumberFormat="1" applyFont="1" applyFill="1" applyBorder="1" applyAlignment="1" applyProtection="1">
      <alignment horizontal="right" vertical="center"/>
      <protection locked="0"/>
    </xf>
    <xf numFmtId="3" fontId="6" fillId="35" borderId="126" xfId="0" applyNumberFormat="1" applyFont="1" applyFill="1" applyBorder="1" applyAlignment="1" applyProtection="1">
      <alignment horizontal="right" vertical="center"/>
      <protection locked="0"/>
    </xf>
    <xf numFmtId="3" fontId="6" fillId="35" borderId="58" xfId="0" applyNumberFormat="1" applyFont="1" applyFill="1" applyBorder="1" applyAlignment="1" applyProtection="1">
      <alignment horizontal="right" vertical="center"/>
      <protection locked="0"/>
    </xf>
    <xf numFmtId="3" fontId="6" fillId="35" borderId="104" xfId="0" applyNumberFormat="1" applyFont="1" applyFill="1" applyBorder="1" applyAlignment="1" applyProtection="1">
      <alignment horizontal="right" vertical="center"/>
      <protection locked="0"/>
    </xf>
    <xf numFmtId="3" fontId="6" fillId="35" borderId="122" xfId="34" applyNumberFormat="1" applyFont="1" applyFill="1" applyBorder="1" applyAlignment="1" applyProtection="1">
      <alignment horizontal="right" vertical="center"/>
      <protection locked="0"/>
    </xf>
    <xf numFmtId="3" fontId="6" fillId="35" borderId="126" xfId="34" applyNumberFormat="1" applyFont="1" applyFill="1" applyBorder="1" applyAlignment="1" applyProtection="1">
      <alignment horizontal="right" vertical="center"/>
      <protection locked="0"/>
    </xf>
    <xf numFmtId="3" fontId="9" fillId="37" borderId="23" xfId="34" applyNumberFormat="1" applyFont="1" applyFill="1" applyBorder="1" applyAlignment="1" applyProtection="1">
      <alignment horizontal="right" vertical="center"/>
      <protection locked="0"/>
    </xf>
    <xf numFmtId="3" fontId="9" fillId="37" borderId="21" xfId="34" applyNumberFormat="1" applyFont="1" applyFill="1" applyBorder="1" applyAlignment="1" applyProtection="1">
      <alignment horizontal="right" vertical="center"/>
      <protection locked="0"/>
    </xf>
    <xf numFmtId="3" fontId="9" fillId="35" borderId="101" xfId="34" applyNumberFormat="1" applyFont="1" applyFill="1" applyBorder="1" applyAlignment="1" applyProtection="1">
      <alignment horizontal="right" vertical="center"/>
      <protection locked="0"/>
    </xf>
    <xf numFmtId="3" fontId="9" fillId="35" borderId="102" xfId="34" applyNumberFormat="1" applyFont="1" applyFill="1" applyBorder="1" applyAlignment="1" applyProtection="1">
      <alignment horizontal="right" vertical="center"/>
      <protection locked="0"/>
    </xf>
    <xf numFmtId="3" fontId="61" fillId="42" borderId="23" xfId="34" applyNumberFormat="1" applyFont="1" applyFill="1" applyBorder="1" applyAlignment="1" applyProtection="1">
      <alignment horizontal="right" vertical="center"/>
      <protection locked="0"/>
    </xf>
    <xf numFmtId="0" fontId="37" fillId="35" borderId="0" xfId="0" applyFont="1" applyFill="1" applyBorder="1" applyAlignment="1" applyProtection="1">
      <alignment horizontal="right"/>
      <protection/>
    </xf>
    <xf numFmtId="186" fontId="37" fillId="35" borderId="0" xfId="0" applyNumberFormat="1" applyFont="1" applyFill="1" applyBorder="1" applyAlignment="1" applyProtection="1">
      <alignment/>
      <protection/>
    </xf>
    <xf numFmtId="186" fontId="37" fillId="35" borderId="0" xfId="0" applyNumberFormat="1" applyFont="1" applyFill="1" applyBorder="1" applyAlignment="1" applyProtection="1">
      <alignment horizontal="left"/>
      <protection/>
    </xf>
    <xf numFmtId="0" fontId="45" fillId="45" borderId="72" xfId="0" applyFont="1" applyFill="1" applyBorder="1" applyAlignment="1" applyProtection="1">
      <alignment horizontal="left" vertical="center"/>
      <protection/>
    </xf>
    <xf numFmtId="0" fontId="45" fillId="45" borderId="73" xfId="34" applyFont="1" applyFill="1" applyBorder="1" applyAlignment="1" applyProtection="1">
      <alignment horizontal="left" vertical="center"/>
      <protection/>
    </xf>
    <xf numFmtId="0" fontId="45" fillId="45" borderId="73" xfId="0" applyFont="1" applyFill="1" applyBorder="1" applyAlignment="1" applyProtection="1">
      <alignment horizontal="left" vertical="center"/>
      <protection/>
    </xf>
    <xf numFmtId="0" fontId="45" fillId="45" borderId="74" xfId="34" applyFont="1" applyFill="1" applyBorder="1" applyAlignment="1" applyProtection="1">
      <alignment horizontal="left" vertical="center"/>
      <protection/>
    </xf>
    <xf numFmtId="0" fontId="93" fillId="45" borderId="25" xfId="34" applyFont="1" applyFill="1" applyBorder="1" applyAlignment="1" applyProtection="1">
      <alignment horizontal="center" vertical="center"/>
      <protection/>
    </xf>
    <xf numFmtId="0" fontId="45" fillId="42" borderId="61" xfId="0" applyFont="1" applyFill="1" applyBorder="1" applyAlignment="1" applyProtection="1">
      <alignment horizontal="center" vertical="center" wrapText="1"/>
      <protection/>
    </xf>
    <xf numFmtId="0" fontId="45" fillId="42" borderId="23" xfId="0" applyFont="1" applyFill="1" applyBorder="1" applyAlignment="1" applyProtection="1">
      <alignment horizontal="center" vertical="center" wrapText="1"/>
      <protection/>
    </xf>
    <xf numFmtId="0" fontId="45" fillId="42" borderId="21" xfId="0" applyFont="1" applyFill="1" applyBorder="1" applyAlignment="1" applyProtection="1">
      <alignment horizontal="center" vertical="center" wrapText="1"/>
      <protection/>
    </xf>
    <xf numFmtId="0" fontId="93" fillId="42" borderId="23" xfId="0" applyFont="1" applyFill="1" applyBorder="1" applyAlignment="1" applyProtection="1">
      <alignment horizontal="left" vertical="center" wrapText="1"/>
      <protection/>
    </xf>
    <xf numFmtId="0" fontId="139" fillId="42" borderId="23" xfId="34" applyFont="1" applyFill="1" applyBorder="1" applyAlignment="1" applyProtection="1">
      <alignment horizontal="center" vertical="center"/>
      <protection/>
    </xf>
    <xf numFmtId="0" fontId="73" fillId="42" borderId="23" xfId="34" applyFont="1" applyFill="1" applyBorder="1" applyAlignment="1" applyProtection="1">
      <alignment horizontal="center" vertical="center"/>
      <protection/>
    </xf>
    <xf numFmtId="0" fontId="27" fillId="35" borderId="0" xfId="0" applyFont="1" applyFill="1" applyBorder="1" applyAlignment="1" applyProtection="1">
      <alignment horizontal="right"/>
      <protection/>
    </xf>
    <xf numFmtId="201" fontId="66" fillId="42" borderId="23" xfId="40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 applyProtection="1">
      <alignment horizontal="left"/>
      <protection/>
    </xf>
    <xf numFmtId="1" fontId="112" fillId="35" borderId="0" xfId="0" applyNumberFormat="1" applyFont="1" applyFill="1" applyBorder="1" applyAlignment="1" applyProtection="1">
      <alignment/>
      <protection/>
    </xf>
    <xf numFmtId="0" fontId="113" fillId="35" borderId="0" xfId="0" applyFont="1" applyFill="1" applyAlignment="1" applyProtection="1">
      <alignment/>
      <protection/>
    </xf>
    <xf numFmtId="1" fontId="37" fillId="35" borderId="123" xfId="0" applyNumberFormat="1" applyFont="1" applyFill="1" applyBorder="1" applyAlignment="1" applyProtection="1">
      <alignment/>
      <protection/>
    </xf>
    <xf numFmtId="0" fontId="81" fillId="35" borderId="123" xfId="0" applyFont="1" applyFill="1" applyBorder="1" applyAlignment="1" applyProtection="1">
      <alignment/>
      <protection/>
    </xf>
    <xf numFmtId="3" fontId="37" fillId="35" borderId="0" xfId="0" applyNumberFormat="1" applyFont="1" applyFill="1" applyBorder="1" applyAlignment="1" applyProtection="1">
      <alignment/>
      <protection/>
    </xf>
    <xf numFmtId="0" fontId="96" fillId="35" borderId="0" xfId="0" applyFont="1" applyFill="1" applyBorder="1" applyAlignment="1" applyProtection="1" quotePrefix="1">
      <alignment horizontal="left"/>
      <protection/>
    </xf>
    <xf numFmtId="0" fontId="92" fillId="42" borderId="60" xfId="34" applyFont="1" applyFill="1" applyBorder="1" applyAlignment="1" applyProtection="1">
      <alignment vertical="center" wrapText="1"/>
      <protection/>
    </xf>
    <xf numFmtId="0" fontId="74" fillId="35" borderId="0" xfId="34" applyFont="1" applyFill="1" applyAlignment="1" applyProtection="1">
      <alignment horizontal="left" vertical="center"/>
      <protection/>
    </xf>
    <xf numFmtId="0" fontId="6" fillId="35" borderId="0" xfId="34" applyFont="1" applyFill="1" applyAlignment="1" applyProtection="1">
      <alignment horizontal="left" vertical="center"/>
      <protection/>
    </xf>
    <xf numFmtId="0" fontId="6" fillId="35" borderId="24" xfId="34" applyFont="1" applyFill="1" applyBorder="1" applyAlignment="1" applyProtection="1">
      <alignment vertical="center"/>
      <protection/>
    </xf>
    <xf numFmtId="0" fontId="6" fillId="35" borderId="24" xfId="34" applyFont="1" applyFill="1" applyBorder="1" applyAlignment="1" applyProtection="1">
      <alignment vertical="center" wrapText="1"/>
      <protection/>
    </xf>
    <xf numFmtId="0" fontId="140" fillId="45" borderId="100" xfId="41" applyFont="1" applyFill="1" applyBorder="1" applyAlignment="1" applyProtection="1" quotePrefix="1">
      <alignment horizontal="right" vertical="center"/>
      <protection/>
    </xf>
    <xf numFmtId="0" fontId="26" fillId="45" borderId="101" xfId="41" applyFont="1" applyFill="1" applyBorder="1" applyAlignment="1" applyProtection="1">
      <alignment horizontal="right" vertical="center"/>
      <protection/>
    </xf>
    <xf numFmtId="0" fontId="115" fillId="45" borderId="102" xfId="34" applyFont="1" applyFill="1" applyBorder="1" applyAlignment="1" applyProtection="1">
      <alignment horizontal="center" vertical="center" wrapText="1"/>
      <protection/>
    </xf>
    <xf numFmtId="189" fontId="12" fillId="35" borderId="0" xfId="41" applyNumberFormat="1" applyFont="1" applyFill="1" applyBorder="1" applyAlignment="1" applyProtection="1" quotePrefix="1">
      <alignment horizontal="center" vertical="center"/>
      <protection/>
    </xf>
    <xf numFmtId="0" fontId="6" fillId="35" borderId="0" xfId="41" applyFont="1" applyFill="1" applyBorder="1" applyAlignment="1" applyProtection="1">
      <alignment horizontal="left" vertical="center" wrapText="1"/>
      <protection/>
    </xf>
    <xf numFmtId="0" fontId="6" fillId="37" borderId="0" xfId="34" applyFont="1" applyFill="1" applyAlignment="1" applyProtection="1">
      <alignment vertical="center"/>
      <protection/>
    </xf>
    <xf numFmtId="0" fontId="6" fillId="37" borderId="0" xfId="34" applyFont="1" applyFill="1" applyAlignment="1" applyProtection="1">
      <alignment vertical="center" wrapText="1"/>
      <protection/>
    </xf>
    <xf numFmtId="3" fontId="9" fillId="37" borderId="0" xfId="34" applyNumberFormat="1" applyFont="1" applyFill="1" applyAlignment="1" applyProtection="1">
      <alignment horizontal="right" vertical="center"/>
      <protection/>
    </xf>
    <xf numFmtId="3" fontId="6" fillId="37" borderId="0" xfId="34" applyNumberFormat="1" applyFont="1" applyFill="1" applyAlignment="1" applyProtection="1">
      <alignment horizontal="right" vertical="center"/>
      <protection/>
    </xf>
    <xf numFmtId="0" fontId="97" fillId="45" borderId="72" xfId="34" applyFont="1" applyFill="1" applyBorder="1" applyAlignment="1" applyProtection="1">
      <alignment vertical="center"/>
      <protection/>
    </xf>
    <xf numFmtId="0" fontId="97" fillId="45" borderId="73" xfId="34" applyFont="1" applyFill="1" applyBorder="1" applyAlignment="1" applyProtection="1">
      <alignment horizontal="center" vertical="center"/>
      <protection/>
    </xf>
    <xf numFmtId="0" fontId="60" fillId="45" borderId="74" xfId="34" applyFont="1" applyFill="1" applyBorder="1" applyAlignment="1" applyProtection="1">
      <alignment horizontal="center" vertical="center" wrapText="1"/>
      <protection/>
    </xf>
    <xf numFmtId="0" fontId="14" fillId="0" borderId="31" xfId="41" applyFont="1" applyFill="1" applyBorder="1" applyAlignment="1" applyProtection="1">
      <alignment horizontal="center" vertical="center" wrapText="1"/>
      <protection/>
    </xf>
    <xf numFmtId="0" fontId="6" fillId="35" borderId="70" xfId="34" applyFont="1" applyFill="1" applyBorder="1" applyAlignment="1" applyProtection="1">
      <alignment horizontal="center" vertical="center"/>
      <protection/>
    </xf>
    <xf numFmtId="0" fontId="97" fillId="35" borderId="21" xfId="34" applyFont="1" applyFill="1" applyBorder="1" applyAlignment="1" applyProtection="1">
      <alignment horizontal="left" vertical="center" wrapText="1"/>
      <protection/>
    </xf>
    <xf numFmtId="0" fontId="6" fillId="35" borderId="17" xfId="34" applyFont="1" applyFill="1" applyBorder="1" applyAlignment="1" applyProtection="1">
      <alignment horizontal="center" vertical="center" wrapText="1"/>
      <protection/>
    </xf>
    <xf numFmtId="0" fontId="6" fillId="35" borderId="0" xfId="34" applyFont="1" applyFill="1" applyBorder="1" applyAlignment="1" applyProtection="1">
      <alignment horizontal="center" vertical="center" wrapText="1"/>
      <protection/>
    </xf>
    <xf numFmtId="0" fontId="6" fillId="35" borderId="70" xfId="34" applyFont="1" applyFill="1" applyBorder="1" applyAlignment="1" applyProtection="1">
      <alignment horizontal="center" vertical="center" wrapText="1"/>
      <protection/>
    </xf>
    <xf numFmtId="191" fontId="92" fillId="42" borderId="48" xfId="41" applyNumberFormat="1" applyFont="1" applyFill="1" applyBorder="1" applyAlignment="1" applyProtection="1">
      <alignment horizontal="right"/>
      <protection/>
    </xf>
    <xf numFmtId="191" fontId="141" fillId="45" borderId="100" xfId="41" applyNumberFormat="1" applyFont="1" applyFill="1" applyBorder="1" applyAlignment="1" applyProtection="1">
      <alignment horizontal="right" vertical="center"/>
      <protection/>
    </xf>
    <xf numFmtId="0" fontId="92" fillId="45" borderId="102" xfId="43" applyFont="1" applyFill="1" applyBorder="1" applyAlignment="1" applyProtection="1">
      <alignment horizontal="center" vertical="center" wrapText="1"/>
      <protection/>
    </xf>
    <xf numFmtId="0" fontId="6" fillId="43" borderId="0" xfId="34" applyFont="1" applyFill="1" applyAlignment="1" applyProtection="1">
      <alignment vertical="center"/>
      <protection/>
    </xf>
    <xf numFmtId="0" fontId="6" fillId="43" borderId="0" xfId="34" applyFont="1" applyFill="1" applyBorder="1" applyAlignment="1" applyProtection="1">
      <alignment vertical="center"/>
      <protection/>
    </xf>
    <xf numFmtId="0" fontId="6" fillId="43" borderId="0" xfId="34" applyFont="1" applyFill="1" applyBorder="1" applyAlignment="1" applyProtection="1">
      <alignment vertical="center" wrapText="1"/>
      <protection/>
    </xf>
    <xf numFmtId="3" fontId="6" fillId="43" borderId="0" xfId="34" applyNumberFormat="1" applyFont="1" applyFill="1" applyAlignment="1" applyProtection="1">
      <alignment horizontal="right" vertical="center"/>
      <protection/>
    </xf>
    <xf numFmtId="0" fontId="6" fillId="43" borderId="0" xfId="34" applyFont="1" applyFill="1" applyAlignment="1" applyProtection="1">
      <alignment vertical="center" wrapText="1"/>
      <protection/>
    </xf>
    <xf numFmtId="187" fontId="142" fillId="42" borderId="61" xfId="34" applyNumberFormat="1" applyFont="1" applyFill="1" applyBorder="1" applyAlignment="1" applyProtection="1">
      <alignment horizontal="center" vertical="center"/>
      <protection/>
    </xf>
    <xf numFmtId="0" fontId="9" fillId="35" borderId="0" xfId="34" applyFont="1" applyFill="1" applyAlignment="1" applyProtection="1">
      <alignment horizontal="center" vertical="center"/>
      <protection/>
    </xf>
    <xf numFmtId="0" fontId="9" fillId="0" borderId="0" xfId="34" applyFont="1" applyAlignment="1" applyProtection="1" quotePrefix="1">
      <alignment vertical="center"/>
      <protection/>
    </xf>
    <xf numFmtId="188" fontId="6" fillId="35" borderId="0" xfId="34" applyNumberFormat="1" applyFont="1" applyFill="1" applyAlignment="1" applyProtection="1">
      <alignment horizontal="left" vertical="center"/>
      <protection/>
    </xf>
    <xf numFmtId="0" fontId="9" fillId="0" borderId="150" xfId="0" applyFont="1" applyFill="1" applyBorder="1" applyAlignment="1" applyProtection="1">
      <alignment horizontal="right" wrapText="1"/>
      <protection/>
    </xf>
    <xf numFmtId="0" fontId="122" fillId="46" borderId="72" xfId="34" applyFont="1" applyFill="1" applyBorder="1" applyAlignment="1" applyProtection="1">
      <alignment vertical="center"/>
      <protection/>
    </xf>
    <xf numFmtId="0" fontId="122" fillId="46" borderId="73" xfId="34" applyFont="1" applyFill="1" applyBorder="1" applyAlignment="1" applyProtection="1">
      <alignment horizontal="center" vertical="center"/>
      <protection/>
    </xf>
    <xf numFmtId="0" fontId="120" fillId="46" borderId="74" xfId="34" applyFont="1" applyFill="1" applyBorder="1" applyAlignment="1" applyProtection="1">
      <alignment horizontal="center" vertical="center" wrapText="1"/>
      <protection/>
    </xf>
    <xf numFmtId="0" fontId="143" fillId="46" borderId="73" xfId="0" applyFont="1" applyFill="1" applyBorder="1" applyAlignment="1" applyProtection="1">
      <alignment horizontal="center" vertical="center"/>
      <protection/>
    </xf>
    <xf numFmtId="0" fontId="144" fillId="46" borderId="73" xfId="34" applyFont="1" applyFill="1" applyBorder="1" applyAlignment="1" applyProtection="1">
      <alignment horizontal="center" vertical="center"/>
      <protection/>
    </xf>
    <xf numFmtId="0" fontId="122" fillId="46" borderId="74" xfId="34" applyFont="1" applyFill="1" applyBorder="1" applyAlignment="1" applyProtection="1">
      <alignment horizontal="center" vertical="center"/>
      <protection/>
    </xf>
    <xf numFmtId="0" fontId="123" fillId="46" borderId="75" xfId="34" applyFont="1" applyFill="1" applyBorder="1" applyAlignment="1" applyProtection="1" quotePrefix="1">
      <alignment horizontal="center" vertical="center"/>
      <protection/>
    </xf>
    <xf numFmtId="0" fontId="123" fillId="46" borderId="76" xfId="34" applyFont="1" applyFill="1" applyBorder="1" applyAlignment="1" applyProtection="1">
      <alignment horizontal="center" vertical="center"/>
      <protection/>
    </xf>
    <xf numFmtId="0" fontId="145" fillId="0" borderId="82" xfId="41" applyFont="1" applyFill="1" applyBorder="1" applyAlignment="1" applyProtection="1">
      <alignment horizontal="center" vertical="center" wrapText="1"/>
      <protection/>
    </xf>
    <xf numFmtId="0" fontId="131" fillId="42" borderId="33" xfId="41" applyFont="1" applyFill="1" applyBorder="1" applyAlignment="1" applyProtection="1">
      <alignment horizontal="left" vertical="center"/>
      <protection/>
    </xf>
    <xf numFmtId="1" fontId="6" fillId="42" borderId="61" xfId="34" applyNumberFormat="1" applyFont="1" applyFill="1" applyBorder="1" applyAlignment="1" applyProtection="1">
      <alignment horizontal="left" vertical="center" wrapText="1"/>
      <protection/>
    </xf>
    <xf numFmtId="1" fontId="122" fillId="35" borderId="21" xfId="34" applyNumberFormat="1" applyFont="1" applyFill="1" applyBorder="1" applyAlignment="1" applyProtection="1">
      <alignment horizontal="left" vertical="center" wrapText="1"/>
      <protection/>
    </xf>
    <xf numFmtId="0" fontId="123" fillId="35" borderId="51" xfId="41" applyFont="1" applyFill="1" applyBorder="1" applyAlignment="1" applyProtection="1">
      <alignment horizontal="left" vertical="center"/>
      <protection/>
    </xf>
    <xf numFmtId="1" fontId="6" fillId="35" borderId="78" xfId="34" applyNumberFormat="1" applyFont="1" applyFill="1" applyBorder="1" applyAlignment="1" applyProtection="1">
      <alignment horizontal="center" vertical="center"/>
      <protection/>
    </xf>
    <xf numFmtId="189" fontId="90" fillId="44" borderId="48" xfId="41" applyNumberFormat="1" applyFont="1" applyFill="1" applyBorder="1" applyAlignment="1" applyProtection="1" quotePrefix="1">
      <alignment horizontal="right" vertical="center"/>
      <protection/>
    </xf>
    <xf numFmtId="3" fontId="122" fillId="44" borderId="79" xfId="34" applyNumberFormat="1" applyFont="1" applyFill="1" applyBorder="1" applyAlignment="1" applyProtection="1">
      <alignment vertical="center"/>
      <protection/>
    </xf>
    <xf numFmtId="0" fontId="124" fillId="46" borderId="100" xfId="41" applyFont="1" applyFill="1" applyBorder="1" applyAlignment="1" applyProtection="1" quotePrefix="1">
      <alignment horizontal="right" vertical="center"/>
      <protection/>
    </xf>
    <xf numFmtId="0" fontId="123" fillId="46" borderId="101" xfId="41" applyFont="1" applyFill="1" applyBorder="1" applyAlignment="1" applyProtection="1">
      <alignment horizontal="right" vertical="center"/>
      <protection/>
    </xf>
    <xf numFmtId="3" fontId="122" fillId="46" borderId="100" xfId="34" applyNumberFormat="1" applyFont="1" applyFill="1" applyBorder="1" applyAlignment="1" applyProtection="1">
      <alignment vertical="center"/>
      <protection/>
    </xf>
    <xf numFmtId="3" fontId="122" fillId="46" borderId="101" xfId="34" applyNumberFormat="1" applyFont="1" applyFill="1" applyBorder="1" applyAlignment="1" applyProtection="1">
      <alignment vertical="center"/>
      <protection/>
    </xf>
    <xf numFmtId="0" fontId="6" fillId="46" borderId="0" xfId="34" applyFont="1" applyFill="1" applyAlignment="1" applyProtection="1">
      <alignment vertical="center"/>
      <protection/>
    </xf>
    <xf numFmtId="0" fontId="6" fillId="46" borderId="0" xfId="34" applyFont="1" applyFill="1" applyAlignment="1" applyProtection="1">
      <alignment vertical="center" wrapText="1"/>
      <protection/>
    </xf>
    <xf numFmtId="3" fontId="6" fillId="46" borderId="0" xfId="34" applyNumberFormat="1" applyFont="1" applyFill="1" applyAlignment="1" applyProtection="1">
      <alignment horizontal="right" vertical="center"/>
      <protection/>
    </xf>
    <xf numFmtId="0" fontId="6" fillId="35" borderId="0" xfId="34" applyFont="1" applyFill="1" applyBorder="1" applyAlignment="1" applyProtection="1" quotePrefix="1">
      <alignment horizontal="center" vertical="center"/>
      <protection/>
    </xf>
    <xf numFmtId="0" fontId="6" fillId="35" borderId="0" xfId="34" applyFont="1" applyFill="1" applyBorder="1" applyAlignment="1" applyProtection="1" quotePrefix="1">
      <alignment horizontal="center" vertical="center" wrapText="1"/>
      <protection/>
    </xf>
    <xf numFmtId="0" fontId="9" fillId="45" borderId="32" xfId="34" applyFont="1" applyFill="1" applyBorder="1" applyAlignment="1" applyProtection="1" quotePrefix="1">
      <alignment horizontal="center" vertical="center" wrapText="1"/>
      <protection/>
    </xf>
    <xf numFmtId="0" fontId="35" fillId="45" borderId="32" xfId="34" applyFont="1" applyFill="1" applyBorder="1" applyAlignment="1" applyProtection="1">
      <alignment horizontal="center" vertical="center" wrapText="1"/>
      <protection/>
    </xf>
    <xf numFmtId="0" fontId="6" fillId="35" borderId="0" xfId="34" applyFont="1" applyFill="1" applyBorder="1" applyAlignment="1" applyProtection="1" quotePrefix="1">
      <alignment horizontal="left" vertical="center"/>
      <protection/>
    </xf>
    <xf numFmtId="0" fontId="6" fillId="35" borderId="18" xfId="34" applyFont="1" applyFill="1" applyBorder="1" applyAlignment="1" applyProtection="1" quotePrefix="1">
      <alignment horizontal="left" vertical="center" wrapText="1"/>
      <protection/>
    </xf>
    <xf numFmtId="3" fontId="22" fillId="35" borderId="18" xfId="34" applyNumberFormat="1" applyFont="1" applyFill="1" applyBorder="1" applyAlignment="1" applyProtection="1" quotePrefix="1">
      <alignment horizontal="center" vertical="center"/>
      <protection/>
    </xf>
    <xf numFmtId="3" fontId="9" fillId="35" borderId="18" xfId="34" applyNumberFormat="1" applyFont="1" applyFill="1" applyBorder="1" applyAlignment="1" applyProtection="1" quotePrefix="1">
      <alignment horizontal="center" vertical="center"/>
      <protection/>
    </xf>
    <xf numFmtId="3" fontId="18" fillId="35" borderId="89" xfId="34" applyNumberFormat="1" applyFont="1" applyFill="1" applyBorder="1" applyAlignment="1" applyProtection="1" quotePrefix="1">
      <alignment horizontal="center" vertical="center"/>
      <protection/>
    </xf>
    <xf numFmtId="186" fontId="9" fillId="45" borderId="135" xfId="34" applyNumberFormat="1" applyFont="1" applyFill="1" applyBorder="1" applyAlignment="1" applyProtection="1" quotePrefix="1">
      <alignment horizontal="center" vertical="center" wrapText="1"/>
      <protection/>
    </xf>
    <xf numFmtId="197" fontId="73" fillId="45" borderId="135" xfId="34" applyNumberFormat="1" applyFont="1" applyFill="1" applyBorder="1" applyAlignment="1" applyProtection="1">
      <alignment horizontal="right" vertical="center"/>
      <protection/>
    </xf>
    <xf numFmtId="197" fontId="61" fillId="45" borderId="142" xfId="34" applyNumberFormat="1" applyFont="1" applyFill="1" applyBorder="1" applyAlignment="1" applyProtection="1">
      <alignment horizontal="right" vertical="center"/>
      <protection/>
    </xf>
    <xf numFmtId="197" fontId="61" fillId="45" borderId="143" xfId="34" applyNumberFormat="1" applyFont="1" applyFill="1" applyBorder="1" applyAlignment="1" applyProtection="1">
      <alignment horizontal="right" vertical="center"/>
      <protection/>
    </xf>
    <xf numFmtId="197" fontId="61" fillId="45" borderId="144" xfId="34" applyNumberFormat="1" applyFont="1" applyFill="1" applyBorder="1" applyAlignment="1" applyProtection="1">
      <alignment horizontal="right" vertical="center"/>
      <protection/>
    </xf>
    <xf numFmtId="186" fontId="9" fillId="45" borderId="87" xfId="34" applyNumberFormat="1" applyFont="1" applyFill="1" applyBorder="1" applyAlignment="1" applyProtection="1" quotePrefix="1">
      <alignment horizontal="center" vertical="center" wrapText="1"/>
      <protection/>
    </xf>
    <xf numFmtId="197" fontId="73" fillId="45" borderId="87" xfId="34" applyNumberFormat="1" applyFont="1" applyFill="1" applyBorder="1" applyAlignment="1" applyProtection="1">
      <alignment horizontal="right" vertical="center"/>
      <protection/>
    </xf>
    <xf numFmtId="197" fontId="61" fillId="45" borderId="100" xfId="34" applyNumberFormat="1" applyFont="1" applyFill="1" applyBorder="1" applyAlignment="1" applyProtection="1">
      <alignment horizontal="right" vertical="center"/>
      <protection/>
    </xf>
    <xf numFmtId="197" fontId="61" fillId="45" borderId="101" xfId="34" applyNumberFormat="1" applyFont="1" applyFill="1" applyBorder="1" applyAlignment="1" applyProtection="1">
      <alignment horizontal="right" vertical="center"/>
      <protection/>
    </xf>
    <xf numFmtId="197" fontId="61" fillId="45" borderId="102" xfId="34" applyNumberFormat="1" applyFont="1" applyFill="1" applyBorder="1" applyAlignment="1" applyProtection="1">
      <alignment horizontal="right" vertical="center"/>
      <protection/>
    </xf>
    <xf numFmtId="0" fontId="6" fillId="48" borderId="0" xfId="34" applyFont="1" applyFill="1" applyAlignment="1" applyProtection="1">
      <alignment vertical="center"/>
      <protection/>
    </xf>
    <xf numFmtId="0" fontId="6" fillId="48" borderId="0" xfId="34" applyFont="1" applyFill="1" applyAlignment="1" applyProtection="1">
      <alignment vertical="center" wrapText="1"/>
      <protection/>
    </xf>
    <xf numFmtId="3" fontId="6" fillId="48" borderId="0" xfId="34" applyNumberFormat="1" applyFont="1" applyFill="1" applyAlignment="1" applyProtection="1">
      <alignment horizontal="right" vertical="center"/>
      <protection/>
    </xf>
    <xf numFmtId="0" fontId="9" fillId="35" borderId="45" xfId="41" applyFont="1" applyFill="1" applyBorder="1" applyAlignment="1" applyProtection="1">
      <alignment horizontal="center" vertical="center" wrapText="1"/>
      <protection/>
    </xf>
    <xf numFmtId="0" fontId="6" fillId="35" borderId="48" xfId="34" applyFont="1" applyFill="1" applyBorder="1" applyAlignment="1" applyProtection="1">
      <alignment horizontal="left" vertical="center"/>
      <protection/>
    </xf>
    <xf numFmtId="0" fontId="6" fillId="35" borderId="61" xfId="34" applyFont="1" applyFill="1" applyBorder="1" applyAlignment="1" applyProtection="1">
      <alignment horizontal="left" vertical="center"/>
      <protection/>
    </xf>
    <xf numFmtId="0" fontId="99" fillId="35" borderId="0" xfId="34" applyFont="1" applyFill="1" applyBorder="1" applyAlignment="1" applyProtection="1">
      <alignment horizontal="left" vertical="center" wrapText="1"/>
      <protection/>
    </xf>
    <xf numFmtId="0" fontId="126" fillId="35" borderId="148" xfId="39" applyFont="1" applyFill="1" applyBorder="1" applyProtection="1">
      <alignment/>
      <protection/>
    </xf>
    <xf numFmtId="0" fontId="101" fillId="42" borderId="19" xfId="34" applyFont="1" applyFill="1" applyBorder="1" applyAlignment="1" applyProtection="1" quotePrefix="1">
      <alignment vertical="center"/>
      <protection/>
    </xf>
    <xf numFmtId="0" fontId="99" fillId="42" borderId="128" xfId="34" applyFont="1" applyFill="1" applyBorder="1" applyAlignment="1" applyProtection="1">
      <alignment horizontal="center" vertical="center"/>
      <protection/>
    </xf>
    <xf numFmtId="0" fontId="100" fillId="42" borderId="79" xfId="34" applyFont="1" applyFill="1" applyBorder="1" applyAlignment="1" applyProtection="1" quotePrefix="1">
      <alignment horizontal="center" vertical="center"/>
      <protection/>
    </xf>
    <xf numFmtId="0" fontId="100" fillId="42" borderId="23" xfId="34" applyFont="1" applyFill="1" applyBorder="1" applyAlignment="1" applyProtection="1">
      <alignment horizontal="center" vertical="center"/>
      <protection/>
    </xf>
    <xf numFmtId="0" fontId="101" fillId="42" borderId="129" xfId="34" applyFont="1" applyFill="1" applyBorder="1" applyAlignment="1" applyProtection="1" quotePrefix="1">
      <alignment horizontal="center" vertical="center" wrapText="1"/>
      <protection/>
    </xf>
    <xf numFmtId="186" fontId="146" fillId="42" borderId="152" xfId="41" applyNumberFormat="1" applyFont="1" applyFill="1" applyBorder="1" applyAlignment="1">
      <alignment horizontal="right" vertical="center"/>
      <protection/>
    </xf>
    <xf numFmtId="189" fontId="100" fillId="42" borderId="101" xfId="41" applyNumberFormat="1" applyFont="1" applyFill="1" applyBorder="1" applyAlignment="1" quotePrefix="1">
      <alignment horizontal="right" vertical="center"/>
      <protection/>
    </xf>
    <xf numFmtId="0" fontId="101" fillId="42" borderId="88" xfId="41" applyFont="1" applyFill="1" applyBorder="1" applyAlignment="1">
      <alignment horizontal="center" vertical="center" wrapText="1"/>
      <protection/>
    </xf>
    <xf numFmtId="3" fontId="101" fillId="42" borderId="87" xfId="34" applyNumberFormat="1" applyFont="1" applyFill="1" applyBorder="1" applyAlignment="1" applyProtection="1">
      <alignment vertical="center"/>
      <protection/>
    </xf>
    <xf numFmtId="3" fontId="99" fillId="42" borderId="100" xfId="34" applyNumberFormat="1" applyFont="1" applyFill="1" applyBorder="1" applyAlignment="1">
      <alignment vertical="center"/>
      <protection/>
    </xf>
    <xf numFmtId="3" fontId="99" fillId="42" borderId="101" xfId="34" applyNumberFormat="1" applyFont="1" applyFill="1" applyBorder="1" applyAlignment="1">
      <alignment vertical="center"/>
      <protection/>
    </xf>
    <xf numFmtId="3" fontId="99" fillId="42" borderId="102" xfId="34" applyNumberFormat="1" applyFont="1" applyFill="1" applyBorder="1" applyAlignment="1">
      <alignment vertical="center"/>
      <protection/>
    </xf>
    <xf numFmtId="195" fontId="122" fillId="44" borderId="96" xfId="34" applyNumberFormat="1" applyFont="1" applyFill="1" applyBorder="1" applyAlignment="1" applyProtection="1">
      <alignment horizontal="center" vertical="center"/>
      <protection/>
    </xf>
    <xf numFmtId="195" fontId="122" fillId="44" borderId="83" xfId="34" applyNumberFormat="1" applyFont="1" applyFill="1" applyBorder="1" applyAlignment="1" applyProtection="1">
      <alignment horizontal="center" vertical="center"/>
      <protection/>
    </xf>
    <xf numFmtId="195" fontId="122" fillId="44" borderId="92" xfId="34" applyNumberFormat="1" applyFont="1" applyFill="1" applyBorder="1" applyAlignment="1" applyProtection="1">
      <alignment horizontal="center" vertical="center"/>
      <protection/>
    </xf>
    <xf numFmtId="195" fontId="122" fillId="44" borderId="52" xfId="34" applyNumberFormat="1" applyFont="1" applyFill="1" applyBorder="1" applyAlignment="1" applyProtection="1">
      <alignment horizontal="center" vertical="center"/>
      <protection/>
    </xf>
    <xf numFmtId="195" fontId="122" fillId="44" borderId="94" xfId="34" applyNumberFormat="1" applyFont="1" applyFill="1" applyBorder="1" applyAlignment="1" applyProtection="1">
      <alignment horizontal="center" vertical="center"/>
      <protection/>
    </xf>
    <xf numFmtId="195" fontId="122" fillId="44" borderId="54" xfId="34" applyNumberFormat="1" applyFont="1" applyFill="1" applyBorder="1" applyAlignment="1" applyProtection="1">
      <alignment horizontal="center" vertical="center"/>
      <protection/>
    </xf>
    <xf numFmtId="195" fontId="122" fillId="44" borderId="97" xfId="34" applyNumberFormat="1" applyFont="1" applyFill="1" applyBorder="1" applyAlignment="1" applyProtection="1">
      <alignment horizontal="center" vertical="center"/>
      <protection/>
    </xf>
    <xf numFmtId="195" fontId="122" fillId="44" borderId="57" xfId="34" applyNumberFormat="1" applyFont="1" applyFill="1" applyBorder="1" applyAlignment="1" applyProtection="1">
      <alignment horizontal="center" vertical="center"/>
      <protection/>
    </xf>
    <xf numFmtId="0" fontId="26" fillId="42" borderId="23" xfId="34" applyFont="1" applyFill="1" applyBorder="1" applyAlignment="1">
      <alignment horizontal="center" vertical="center"/>
      <protection/>
    </xf>
    <xf numFmtId="0" fontId="147" fillId="42" borderId="23" xfId="34" applyFont="1" applyFill="1" applyBorder="1" applyAlignment="1" applyProtection="1">
      <alignment horizontal="center" vertical="center"/>
      <protection/>
    </xf>
    <xf numFmtId="0" fontId="27" fillId="35" borderId="33" xfId="0" applyFont="1" applyFill="1" applyBorder="1" applyAlignment="1" applyProtection="1">
      <alignment horizontal="center"/>
      <protection/>
    </xf>
    <xf numFmtId="0" fontId="35" fillId="45" borderId="153" xfId="0" applyFont="1" applyFill="1" applyBorder="1" applyAlignment="1" applyProtection="1" quotePrefix="1">
      <alignment horizontal="left"/>
      <protection/>
    </xf>
    <xf numFmtId="0" fontId="148" fillId="35" borderId="0" xfId="0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right" wrapText="1"/>
      <protection/>
    </xf>
    <xf numFmtId="0" fontId="26" fillId="42" borderId="23" xfId="34" applyFont="1" applyFill="1" applyBorder="1" applyAlignment="1" applyProtection="1">
      <alignment horizontal="center" vertical="center"/>
      <protection/>
    </xf>
    <xf numFmtId="3" fontId="9" fillId="37" borderId="23" xfId="34" applyNumberFormat="1" applyFont="1" applyFill="1" applyBorder="1" applyAlignment="1" applyProtection="1">
      <alignment horizontal="right" vertical="center"/>
      <protection/>
    </xf>
    <xf numFmtId="3" fontId="9" fillId="37" borderId="21" xfId="34" applyNumberFormat="1" applyFont="1" applyFill="1" applyBorder="1" applyAlignment="1" applyProtection="1">
      <alignment horizontal="right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 locked="0"/>
    </xf>
    <xf numFmtId="3" fontId="9" fillId="42" borderId="33" xfId="34" applyNumberFormat="1" applyFont="1" applyFill="1" applyBorder="1" applyAlignment="1" applyProtection="1">
      <alignment horizontal="right" vertical="center"/>
      <protection locked="0"/>
    </xf>
    <xf numFmtId="3" fontId="122" fillId="44" borderId="79" xfId="34" applyNumberFormat="1" applyFont="1" applyFill="1" applyBorder="1" applyAlignment="1" applyProtection="1">
      <alignment vertical="center"/>
      <protection locked="0"/>
    </xf>
    <xf numFmtId="3" fontId="122" fillId="44" borderId="23" xfId="34" applyNumberFormat="1" applyFont="1" applyFill="1" applyBorder="1" applyAlignment="1" applyProtection="1">
      <alignment vertical="center"/>
      <protection locked="0"/>
    </xf>
    <xf numFmtId="3" fontId="122" fillId="44" borderId="61" xfId="34" applyNumberFormat="1" applyFont="1" applyFill="1" applyBorder="1" applyAlignment="1">
      <alignment vertical="center"/>
      <protection/>
    </xf>
    <xf numFmtId="3" fontId="99" fillId="42" borderId="34" xfId="34" applyNumberFormat="1" applyFont="1" applyFill="1" applyBorder="1" applyAlignment="1" applyProtection="1">
      <alignment vertical="center"/>
      <protection/>
    </xf>
    <xf numFmtId="3" fontId="99" fillId="42" borderId="45" xfId="34" applyNumberFormat="1" applyFont="1" applyFill="1" applyBorder="1" applyAlignment="1" applyProtection="1">
      <alignment vertical="center"/>
      <protection/>
    </xf>
    <xf numFmtId="0" fontId="149" fillId="38" borderId="0" xfId="34" applyFont="1" applyFill="1" applyAlignment="1">
      <alignment vertical="center"/>
      <protection/>
    </xf>
    <xf numFmtId="0" fontId="21" fillId="33" borderId="0" xfId="34" applyFill="1">
      <alignment/>
      <protection/>
    </xf>
    <xf numFmtId="0" fontId="9" fillId="0" borderId="0" xfId="34" applyFont="1" applyAlignment="1">
      <alignment horizontal="right" vertical="center"/>
      <protection/>
    </xf>
    <xf numFmtId="1" fontId="92" fillId="43" borderId="61" xfId="34" applyNumberFormat="1" applyFont="1" applyFill="1" applyBorder="1" applyAlignment="1" applyProtection="1">
      <alignment horizontal="center" vertical="center" wrapText="1"/>
      <protection locked="0"/>
    </xf>
    <xf numFmtId="202" fontId="150" fillId="0" borderId="23" xfId="34" applyNumberFormat="1" applyFont="1" applyFill="1" applyBorder="1" applyAlignment="1" applyProtection="1">
      <alignment horizontal="center" vertical="center"/>
      <protection hidden="1"/>
    </xf>
    <xf numFmtId="0" fontId="150" fillId="0" borderId="91" xfId="0" applyFont="1" applyFill="1" applyBorder="1" applyAlignment="1" applyProtection="1">
      <alignment horizontal="center" vertical="center" wrapText="1"/>
      <protection hidden="1"/>
    </xf>
    <xf numFmtId="0" fontId="150" fillId="35" borderId="60" xfId="0" applyFont="1" applyFill="1" applyBorder="1" applyAlignment="1" applyProtection="1">
      <alignment vertical="center" wrapText="1"/>
      <protection/>
    </xf>
    <xf numFmtId="0" fontId="24" fillId="33" borderId="0" xfId="34" applyFont="1" applyFill="1" applyAlignment="1">
      <alignment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 locked="0"/>
    </xf>
    <xf numFmtId="0" fontId="11" fillId="0" borderId="11" xfId="41" applyFont="1" applyFill="1" applyBorder="1" applyAlignment="1">
      <alignment horizontal="left" vertical="center" wrapText="1"/>
      <protection/>
    </xf>
    <xf numFmtId="49" fontId="88" fillId="0" borderId="0" xfId="0" applyNumberFormat="1" applyFont="1" applyAlignment="1">
      <alignment horizontal="left" vertical="center"/>
    </xf>
    <xf numFmtId="49" fontId="9" fillId="35" borderId="10" xfId="34" applyNumberFormat="1" applyFont="1" applyFill="1" applyBorder="1" applyAlignment="1">
      <alignment horizontal="center" vertical="center"/>
      <protection/>
    </xf>
    <xf numFmtId="49" fontId="133" fillId="42" borderId="10" xfId="34" applyNumberFormat="1" applyFont="1" applyFill="1" applyBorder="1" applyAlignment="1" applyProtection="1">
      <alignment horizontal="center" vertical="center"/>
      <protection locked="0"/>
    </xf>
    <xf numFmtId="0" fontId="6" fillId="0" borderId="17" xfId="34" applyFont="1" applyBorder="1" applyAlignment="1">
      <alignment horizontal="center" vertical="center" wrapText="1"/>
      <protection/>
    </xf>
    <xf numFmtId="0" fontId="6" fillId="0" borderId="22" xfId="34" applyFont="1" applyBorder="1" applyAlignment="1">
      <alignment horizontal="center" vertical="center" wrapText="1"/>
      <protection/>
    </xf>
    <xf numFmtId="0" fontId="6" fillId="0" borderId="17" xfId="34" applyFont="1" applyBorder="1" applyAlignment="1">
      <alignment horizontal="center" vertical="center"/>
      <protection/>
    </xf>
    <xf numFmtId="190" fontId="6" fillId="0" borderId="10" xfId="34" applyNumberFormat="1" applyFont="1" applyBorder="1" applyAlignment="1">
      <alignment horizontal="center" vertical="center"/>
      <protection/>
    </xf>
    <xf numFmtId="0" fontId="11" fillId="0" borderId="10" xfId="41" applyFont="1" applyFill="1" applyBorder="1" applyAlignment="1">
      <alignment horizontal="left" vertical="center" wrapText="1"/>
      <protection/>
    </xf>
    <xf numFmtId="189" fontId="9" fillId="0" borderId="10" xfId="41" applyNumberFormat="1" applyFont="1" applyFill="1" applyBorder="1" applyAlignment="1" quotePrefix="1">
      <alignment horizontal="center" vertical="center"/>
      <protection/>
    </xf>
    <xf numFmtId="189" fontId="11" fillId="0" borderId="10" xfId="41" applyNumberFormat="1" applyFont="1" applyFill="1" applyBorder="1" applyAlignment="1" quotePrefix="1">
      <alignment horizontal="center" vertical="center"/>
      <protection/>
    </xf>
    <xf numFmtId="189" fontId="9" fillId="0" borderId="11" xfId="41" applyNumberFormat="1" applyFont="1" applyFill="1" applyBorder="1" applyAlignment="1" quotePrefix="1">
      <alignment horizontal="right" vertical="center"/>
      <protection/>
    </xf>
    <xf numFmtId="1" fontId="6" fillId="0" borderId="13" xfId="34" applyNumberFormat="1" applyFont="1" applyBorder="1" applyAlignment="1">
      <alignment horizontal="left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34" applyFont="1" applyBorder="1" applyAlignment="1">
      <alignment horizontal="center" vertical="center" wrapText="1"/>
      <protection/>
    </xf>
    <xf numFmtId="0" fontId="22" fillId="45" borderId="23" xfId="0" applyFont="1" applyFill="1" applyBorder="1" applyAlignment="1">
      <alignment horizontal="right" wrapText="1"/>
    </xf>
    <xf numFmtId="0" fontId="133" fillId="45" borderId="23" xfId="0" applyNumberFormat="1" applyFont="1" applyFill="1" applyBorder="1" applyAlignment="1" applyProtection="1">
      <alignment horizontal="center" vertical="center"/>
      <protection/>
    </xf>
    <xf numFmtId="188" fontId="6" fillId="45" borderId="23" xfId="34" applyNumberFormat="1" applyFont="1" applyFill="1" applyBorder="1" applyAlignment="1">
      <alignment horizontal="left" vertical="center"/>
      <protection/>
    </xf>
    <xf numFmtId="0" fontId="26" fillId="35" borderId="0" xfId="34" applyFont="1" applyFill="1" applyBorder="1" applyAlignment="1">
      <alignment horizontal="center" vertical="center"/>
      <protection/>
    </xf>
    <xf numFmtId="0" fontId="133" fillId="35" borderId="0" xfId="0" applyNumberFormat="1" applyFont="1" applyFill="1" applyBorder="1" applyAlignment="1" applyProtection="1">
      <alignment horizontal="center" vertical="center"/>
      <protection/>
    </xf>
    <xf numFmtId="49" fontId="9" fillId="42" borderId="23" xfId="34" applyNumberFormat="1" applyFont="1" applyFill="1" applyBorder="1" applyAlignment="1" applyProtection="1" quotePrefix="1">
      <alignment horizontal="center" vertical="center"/>
      <protection/>
    </xf>
    <xf numFmtId="49" fontId="125" fillId="42" borderId="61" xfId="34" applyNumberFormat="1" applyFont="1" applyFill="1" applyBorder="1" applyAlignment="1" applyProtection="1">
      <alignment horizontal="center" vertical="center"/>
      <protection/>
    </xf>
    <xf numFmtId="3" fontId="92" fillId="42" borderId="154" xfId="34" applyNumberFormat="1" applyFont="1" applyFill="1" applyBorder="1" applyAlignment="1" applyProtection="1">
      <alignment horizontal="center" vertical="center"/>
      <protection/>
    </xf>
    <xf numFmtId="3" fontId="9" fillId="35" borderId="34" xfId="34" applyNumberFormat="1" applyFont="1" applyFill="1" applyBorder="1" applyAlignment="1" applyProtection="1">
      <alignment horizontal="right" vertical="center"/>
      <protection/>
    </xf>
    <xf numFmtId="3" fontId="6" fillId="35" borderId="63" xfId="34" applyNumberFormat="1" applyFont="1" applyFill="1" applyBorder="1" applyAlignment="1" applyProtection="1">
      <alignment horizontal="right" vertical="center"/>
      <protection/>
    </xf>
    <xf numFmtId="3" fontId="6" fillId="35" borderId="59" xfId="34" applyNumberFormat="1" applyFont="1" applyFill="1" applyBorder="1" applyAlignment="1" applyProtection="1">
      <alignment horizontal="right" vertical="center"/>
      <protection/>
    </xf>
    <xf numFmtId="3" fontId="6" fillId="35" borderId="64" xfId="34" applyNumberFormat="1" applyFont="1" applyFill="1" applyBorder="1" applyAlignment="1" applyProtection="1">
      <alignment horizontal="right" vertical="center"/>
      <protection/>
    </xf>
    <xf numFmtId="3" fontId="9" fillId="35" borderId="34" xfId="0" applyNumberFormat="1" applyFont="1" applyFill="1" applyBorder="1" applyAlignment="1" applyProtection="1">
      <alignment horizontal="right" vertical="center"/>
      <protection/>
    </xf>
    <xf numFmtId="3" fontId="6" fillId="35" borderId="155" xfId="0" applyNumberFormat="1" applyFont="1" applyFill="1" applyBorder="1" applyAlignment="1" applyProtection="1">
      <alignment horizontal="right" vertical="center"/>
      <protection/>
    </xf>
    <xf numFmtId="3" fontId="6" fillId="35" borderId="59" xfId="0" applyNumberFormat="1" applyFont="1" applyFill="1" applyBorder="1" applyAlignment="1" applyProtection="1">
      <alignment horizontal="right" vertical="center"/>
      <protection/>
    </xf>
    <xf numFmtId="3" fontId="6" fillId="35" borderId="155" xfId="34" applyNumberFormat="1" applyFont="1" applyFill="1" applyBorder="1" applyAlignment="1" applyProtection="1">
      <alignment horizontal="right" vertical="center"/>
      <protection/>
    </xf>
    <xf numFmtId="3" fontId="9" fillId="37" borderId="34" xfId="34" applyNumberFormat="1" applyFont="1" applyFill="1" applyBorder="1" applyAlignment="1" applyProtection="1">
      <alignment horizontal="right" vertical="center"/>
      <protection/>
    </xf>
    <xf numFmtId="3" fontId="9" fillId="35" borderId="153" xfId="34" applyNumberFormat="1" applyFont="1" applyFill="1" applyBorder="1" applyAlignment="1" applyProtection="1">
      <alignment horizontal="right" vertical="center"/>
      <protection/>
    </xf>
    <xf numFmtId="3" fontId="120" fillId="44" borderId="45" xfId="34" applyNumberFormat="1" applyFont="1" applyFill="1" applyBorder="1" applyAlignment="1" applyProtection="1">
      <alignment vertical="center"/>
      <protection locked="0"/>
    </xf>
    <xf numFmtId="3" fontId="9" fillId="35" borderId="0" xfId="34" applyNumberFormat="1" applyFont="1" applyFill="1" applyBorder="1" applyAlignment="1">
      <alignment vertical="center"/>
      <protection/>
    </xf>
    <xf numFmtId="3" fontId="9" fillId="35" borderId="112" xfId="34" applyNumberFormat="1" applyFont="1" applyFill="1" applyBorder="1" applyAlignment="1" applyProtection="1">
      <alignment vertical="center"/>
      <protection locked="0"/>
    </xf>
    <xf numFmtId="3" fontId="9" fillId="35" borderId="66" xfId="34" applyNumberFormat="1" applyFont="1" applyFill="1" applyBorder="1" applyAlignment="1" applyProtection="1">
      <alignment vertical="center"/>
      <protection locked="0"/>
    </xf>
    <xf numFmtId="3" fontId="9" fillId="35" borderId="112" xfId="34" applyNumberFormat="1" applyFont="1" applyFill="1" applyBorder="1" applyAlignment="1" applyProtection="1">
      <alignment horizontal="right" vertical="center"/>
      <protection locked="0"/>
    </xf>
    <xf numFmtId="3" fontId="9" fillId="35" borderId="66" xfId="34" applyNumberFormat="1" applyFont="1" applyFill="1" applyBorder="1" applyAlignment="1" applyProtection="1">
      <alignment horizontal="right" vertical="center"/>
      <protection locked="0"/>
    </xf>
    <xf numFmtId="3" fontId="9" fillId="35" borderId="42" xfId="34" applyNumberFormat="1" applyFont="1" applyFill="1" applyBorder="1" applyAlignment="1" applyProtection="1">
      <alignment horizontal="right" vertical="center"/>
      <protection locked="0"/>
    </xf>
    <xf numFmtId="3" fontId="92" fillId="42" borderId="45" xfId="34" applyNumberFormat="1" applyFont="1" applyFill="1" applyBorder="1" applyAlignment="1" applyProtection="1">
      <alignment horizontal="right" vertical="center"/>
      <protection locked="0"/>
    </xf>
    <xf numFmtId="3" fontId="9" fillId="35" borderId="113" xfId="34" applyNumberFormat="1" applyFont="1" applyFill="1" applyBorder="1" applyAlignment="1" applyProtection="1">
      <alignment horizontal="right" vertical="center"/>
      <protection locked="0"/>
    </xf>
    <xf numFmtId="3" fontId="9" fillId="35" borderId="115" xfId="34" applyNumberFormat="1" applyFont="1" applyFill="1" applyBorder="1" applyAlignment="1" applyProtection="1">
      <alignment horizontal="right" vertical="center"/>
      <protection locked="0"/>
    </xf>
    <xf numFmtId="3" fontId="9" fillId="35" borderId="117" xfId="34" applyNumberFormat="1" applyFont="1" applyFill="1" applyBorder="1" applyAlignment="1" applyProtection="1">
      <alignment horizontal="right" vertical="center"/>
      <protection locked="0"/>
    </xf>
    <xf numFmtId="3" fontId="9" fillId="35" borderId="119" xfId="34" applyNumberFormat="1" applyFont="1" applyFill="1" applyBorder="1" applyAlignment="1" applyProtection="1">
      <alignment horizontal="right" vertical="center"/>
      <protection locked="0"/>
    </xf>
    <xf numFmtId="3" fontId="9" fillId="35" borderId="22" xfId="34" applyNumberFormat="1" applyFont="1" applyFill="1" applyBorder="1" applyAlignment="1" applyProtection="1">
      <alignment horizontal="right" vertical="center"/>
      <protection locked="0"/>
    </xf>
    <xf numFmtId="3" fontId="9" fillId="35" borderId="121" xfId="34" applyNumberFormat="1" applyFont="1" applyFill="1" applyBorder="1" applyAlignment="1" applyProtection="1">
      <alignment horizontal="right" vertical="center"/>
      <protection locked="0"/>
    </xf>
    <xf numFmtId="3" fontId="9" fillId="42" borderId="45" xfId="34" applyNumberFormat="1" applyFont="1" applyFill="1" applyBorder="1" applyAlignment="1" applyProtection="1">
      <alignment horizontal="right" vertical="center"/>
      <protection locked="0"/>
    </xf>
    <xf numFmtId="3" fontId="9" fillId="35" borderId="156" xfId="34" applyNumberFormat="1" applyFont="1" applyFill="1" applyBorder="1" applyAlignment="1" applyProtection="1">
      <alignment horizontal="right" vertical="center"/>
      <protection locked="0"/>
    </xf>
    <xf numFmtId="3" fontId="6" fillId="35" borderId="63" xfId="34" applyNumberFormat="1" applyFont="1" applyFill="1" applyBorder="1" applyAlignment="1" applyProtection="1">
      <alignment horizontal="right" vertical="center"/>
      <protection locked="0"/>
    </xf>
    <xf numFmtId="3" fontId="6" fillId="35" borderId="59" xfId="34" applyNumberFormat="1" applyFont="1" applyFill="1" applyBorder="1" applyAlignment="1" applyProtection="1">
      <alignment horizontal="right" vertical="center"/>
      <protection locked="0"/>
    </xf>
    <xf numFmtId="3" fontId="9" fillId="35" borderId="34" xfId="34" applyNumberFormat="1" applyFont="1" applyFill="1" applyBorder="1" applyAlignment="1" applyProtection="1">
      <alignment horizontal="right" vertical="center"/>
      <protection locked="0"/>
    </xf>
    <xf numFmtId="3" fontId="6" fillId="35" borderId="64" xfId="34" applyNumberFormat="1" applyFont="1" applyFill="1" applyBorder="1" applyAlignment="1" applyProtection="1">
      <alignment horizontal="right" vertical="center"/>
      <protection locked="0"/>
    </xf>
    <xf numFmtId="3" fontId="9" fillId="35" borderId="34" xfId="0" applyNumberFormat="1" applyFont="1" applyFill="1" applyBorder="1" applyAlignment="1" applyProtection="1">
      <alignment horizontal="right" vertical="center"/>
      <protection locked="0"/>
    </xf>
    <xf numFmtId="3" fontId="6" fillId="35" borderId="155" xfId="0" applyNumberFormat="1" applyFont="1" applyFill="1" applyBorder="1" applyAlignment="1" applyProtection="1">
      <alignment horizontal="right" vertical="center"/>
      <protection locked="0"/>
    </xf>
    <xf numFmtId="3" fontId="6" fillId="35" borderId="59" xfId="0" applyNumberFormat="1" applyFont="1" applyFill="1" applyBorder="1" applyAlignment="1" applyProtection="1">
      <alignment horizontal="right" vertical="center"/>
      <protection locked="0"/>
    </xf>
    <xf numFmtId="3" fontId="6" fillId="35" borderId="155" xfId="34" applyNumberFormat="1" applyFont="1" applyFill="1" applyBorder="1" applyAlignment="1" applyProtection="1">
      <alignment horizontal="right" vertical="center"/>
      <protection locked="0"/>
    </xf>
    <xf numFmtId="3" fontId="9" fillId="37" borderId="34" xfId="34" applyNumberFormat="1" applyFont="1" applyFill="1" applyBorder="1" applyAlignment="1" applyProtection="1">
      <alignment horizontal="right" vertical="center"/>
      <protection locked="0"/>
    </xf>
    <xf numFmtId="3" fontId="9" fillId="35" borderId="153" xfId="34" applyNumberFormat="1" applyFont="1" applyFill="1" applyBorder="1" applyAlignment="1" applyProtection="1">
      <alignment horizontal="right" vertical="center"/>
      <protection locked="0"/>
    </xf>
    <xf numFmtId="0" fontId="115" fillId="45" borderId="10" xfId="34" applyFont="1" applyFill="1" applyBorder="1" applyAlignment="1" applyProtection="1">
      <alignment horizontal="center" vertical="center"/>
      <protection/>
    </xf>
    <xf numFmtId="0" fontId="115" fillId="42" borderId="75" xfId="0" applyFont="1" applyFill="1" applyBorder="1" applyAlignment="1" applyProtection="1">
      <alignment horizontal="center" vertical="center" wrapText="1"/>
      <protection locked="0"/>
    </xf>
    <xf numFmtId="0" fontId="115" fillId="42" borderId="77" xfId="0" applyFont="1" applyFill="1" applyBorder="1" applyAlignment="1" applyProtection="1">
      <alignment horizontal="center" vertical="center" wrapText="1"/>
      <protection locked="0"/>
    </xf>
    <xf numFmtId="0" fontId="118" fillId="45" borderId="14" xfId="34" applyFont="1" applyFill="1" applyBorder="1" applyAlignment="1">
      <alignment horizontal="center" vertical="center"/>
      <protection/>
    </xf>
    <xf numFmtId="0" fontId="117" fillId="45" borderId="14" xfId="0" applyFont="1" applyFill="1" applyBorder="1" applyAlignment="1">
      <alignment horizontal="center" vertical="center"/>
    </xf>
    <xf numFmtId="0" fontId="61" fillId="45" borderId="12" xfId="34" applyFont="1" applyFill="1" applyBorder="1" applyAlignment="1">
      <alignment horizontal="center" vertical="center"/>
      <protection/>
    </xf>
    <xf numFmtId="3" fontId="9" fillId="35" borderId="93" xfId="34" applyNumberFormat="1" applyFont="1" applyFill="1" applyBorder="1" applyAlignment="1" applyProtection="1">
      <alignment horizontal="right" vertical="center"/>
      <protection/>
    </xf>
    <xf numFmtId="3" fontId="9" fillId="35" borderId="105" xfId="34" applyNumberFormat="1" applyFont="1" applyFill="1" applyBorder="1" applyAlignment="1" applyProtection="1">
      <alignment horizontal="right" vertical="center"/>
      <protection/>
    </xf>
    <xf numFmtId="3" fontId="9" fillId="35" borderId="111" xfId="34" applyNumberFormat="1" applyFont="1" applyFill="1" applyBorder="1" applyAlignment="1" applyProtection="1">
      <alignment horizontal="right" vertical="center"/>
      <protection/>
    </xf>
    <xf numFmtId="3" fontId="97" fillId="45" borderId="88" xfId="34" applyNumberFormat="1" applyFont="1" applyFill="1" applyBorder="1" applyAlignment="1" applyProtection="1">
      <alignment horizontal="right" vertical="center"/>
      <protection/>
    </xf>
    <xf numFmtId="3" fontId="18" fillId="35" borderId="157" xfId="34" applyNumberFormat="1" applyFont="1" applyFill="1" applyBorder="1" applyAlignment="1" applyProtection="1" quotePrefix="1">
      <alignment horizontal="center" vertical="center"/>
      <protection/>
    </xf>
    <xf numFmtId="3" fontId="6" fillId="35" borderId="158" xfId="34" applyNumberFormat="1" applyFont="1" applyFill="1" applyBorder="1" applyAlignment="1" applyProtection="1">
      <alignment horizontal="right" vertical="center"/>
      <protection/>
    </xf>
    <xf numFmtId="3" fontId="6" fillId="35" borderId="150" xfId="34" applyNumberFormat="1" applyFont="1" applyFill="1" applyBorder="1" applyAlignment="1" applyProtection="1">
      <alignment horizontal="right" vertical="center"/>
      <protection/>
    </xf>
    <xf numFmtId="3" fontId="6" fillId="35" borderId="157" xfId="34" applyNumberFormat="1" applyFont="1" applyFill="1" applyBorder="1" applyAlignment="1" applyProtection="1">
      <alignment horizontal="right" vertical="center"/>
      <protection/>
    </xf>
    <xf numFmtId="3" fontId="97" fillId="42" borderId="61" xfId="34" applyNumberFormat="1" applyFont="1" applyFill="1" applyBorder="1" applyAlignment="1" applyProtection="1">
      <alignment horizontal="right" vertical="center"/>
      <protection/>
    </xf>
    <xf numFmtId="3" fontId="6" fillId="35" borderId="159" xfId="34" applyNumberFormat="1" applyFont="1" applyFill="1" applyBorder="1" applyAlignment="1" applyProtection="1">
      <alignment horizontal="right" vertical="center"/>
      <protection locked="0"/>
    </xf>
    <xf numFmtId="3" fontId="6" fillId="35" borderId="160" xfId="34" applyNumberFormat="1" applyFont="1" applyFill="1" applyBorder="1" applyAlignment="1" applyProtection="1">
      <alignment horizontal="right" vertical="center"/>
      <protection locked="0"/>
    </xf>
    <xf numFmtId="3" fontId="6" fillId="35" borderId="161" xfId="34" applyNumberFormat="1" applyFont="1" applyFill="1" applyBorder="1" applyAlignment="1" applyProtection="1">
      <alignment horizontal="right" vertical="center"/>
      <protection locked="0"/>
    </xf>
    <xf numFmtId="3" fontId="97" fillId="42" borderId="61" xfId="34" applyNumberFormat="1" applyFont="1" applyFill="1" applyBorder="1" applyAlignment="1" applyProtection="1">
      <alignment horizontal="right" vertical="center"/>
      <protection locked="0"/>
    </xf>
    <xf numFmtId="3" fontId="6" fillId="35" borderId="162" xfId="34" applyNumberFormat="1" applyFont="1" applyFill="1" applyBorder="1" applyAlignment="1" applyProtection="1">
      <alignment horizontal="right" vertical="center"/>
      <protection locked="0"/>
    </xf>
    <xf numFmtId="3" fontId="6" fillId="35" borderId="163" xfId="34" applyNumberFormat="1" applyFont="1" applyFill="1" applyBorder="1" applyAlignment="1" applyProtection="1">
      <alignment horizontal="right" vertical="center"/>
      <protection locked="0"/>
    </xf>
    <xf numFmtId="3" fontId="6" fillId="35" borderId="164" xfId="34" applyNumberFormat="1" applyFont="1" applyFill="1" applyBorder="1" applyAlignment="1" applyProtection="1">
      <alignment horizontal="right" vertical="center"/>
      <protection locked="0"/>
    </xf>
    <xf numFmtId="3" fontId="6" fillId="35" borderId="165" xfId="34" applyNumberFormat="1" applyFont="1" applyFill="1" applyBorder="1" applyAlignment="1" applyProtection="1">
      <alignment horizontal="right" vertical="center"/>
      <protection locked="0"/>
    </xf>
    <xf numFmtId="3" fontId="6" fillId="35" borderId="150" xfId="34" applyNumberFormat="1" applyFont="1" applyFill="1" applyBorder="1" applyAlignment="1" applyProtection="1">
      <alignment horizontal="right" vertical="center"/>
      <protection locked="0"/>
    </xf>
    <xf numFmtId="0" fontId="199" fillId="49" borderId="32" xfId="34" applyFont="1" applyFill="1" applyBorder="1" applyAlignment="1" applyProtection="1">
      <alignment horizontal="center" vertical="center" wrapText="1"/>
      <protection/>
    </xf>
    <xf numFmtId="0" fontId="14" fillId="0" borderId="78" xfId="41" applyFont="1" applyFill="1" applyBorder="1" applyAlignment="1" applyProtection="1">
      <alignment horizontal="center" vertical="center" wrapText="1"/>
      <protection/>
    </xf>
    <xf numFmtId="0" fontId="97" fillId="35" borderId="156" xfId="34" applyFont="1" applyFill="1" applyBorder="1" applyAlignment="1" applyProtection="1">
      <alignment horizontal="left" vertical="center" wrapText="1"/>
      <protection/>
    </xf>
    <xf numFmtId="0" fontId="150" fillId="0" borderId="149" xfId="0" applyFont="1" applyFill="1" applyBorder="1" applyAlignment="1" applyProtection="1">
      <alignment horizontal="center" vertical="center" wrapText="1"/>
      <protection hidden="1"/>
    </xf>
    <xf numFmtId="0" fontId="6" fillId="0" borderId="11" xfId="34" applyFont="1" applyBorder="1" applyAlignment="1">
      <alignment horizontal="center" vertical="center" wrapText="1"/>
      <protection/>
    </xf>
    <xf numFmtId="1" fontId="92" fillId="43" borderId="60" xfId="34" applyNumberFormat="1" applyFont="1" applyFill="1" applyBorder="1" applyAlignment="1" applyProtection="1">
      <alignment horizontal="center" vertical="center" wrapText="1"/>
      <protection locked="0"/>
    </xf>
    <xf numFmtId="0" fontId="6" fillId="0" borderId="156" xfId="34" applyFont="1" applyBorder="1" applyAlignment="1" applyProtection="1" quotePrefix="1">
      <alignment horizontal="center" vertical="center" wrapText="1"/>
      <protection/>
    </xf>
    <xf numFmtId="3" fontId="9" fillId="35" borderId="52" xfId="34" applyNumberFormat="1" applyFont="1" applyFill="1" applyBorder="1" applyAlignment="1" applyProtection="1">
      <alignment horizontal="right" vertical="center"/>
      <protection/>
    </xf>
    <xf numFmtId="0" fontId="37" fillId="50" borderId="166" xfId="0" applyFont="1" applyFill="1" applyBorder="1" applyAlignment="1" applyProtection="1">
      <alignment horizontal="center" vertical="center" wrapText="1"/>
      <protection/>
    </xf>
    <xf numFmtId="0" fontId="37" fillId="50" borderId="25" xfId="0" applyFont="1" applyFill="1" applyBorder="1" applyAlignment="1" applyProtection="1">
      <alignment horizontal="center" vertical="center" wrapText="1"/>
      <protection/>
    </xf>
    <xf numFmtId="0" fontId="37" fillId="50" borderId="20" xfId="0" applyFont="1" applyFill="1" applyBorder="1" applyAlignment="1" applyProtection="1">
      <alignment horizontal="center" vertical="center" wrapText="1"/>
      <protection/>
    </xf>
    <xf numFmtId="3" fontId="6" fillId="35" borderId="82" xfId="34" applyNumberFormat="1" applyFont="1" applyFill="1" applyBorder="1" applyAlignment="1" applyProtection="1">
      <alignment horizontal="right" vertical="center"/>
      <protection/>
    </xf>
    <xf numFmtId="3" fontId="97" fillId="42" borderId="33" xfId="34" applyNumberFormat="1" applyFont="1" applyFill="1" applyBorder="1" applyAlignment="1" applyProtection="1">
      <alignment horizontal="right" vertical="center"/>
      <protection/>
    </xf>
    <xf numFmtId="3" fontId="6" fillId="35" borderId="112" xfId="34" applyNumberFormat="1" applyFont="1" applyFill="1" applyBorder="1" applyAlignment="1" applyProtection="1">
      <alignment horizontal="right" vertical="center"/>
      <protection locked="0"/>
    </xf>
    <xf numFmtId="3" fontId="6" fillId="35" borderId="66" xfId="34" applyNumberFormat="1" applyFont="1" applyFill="1" applyBorder="1" applyAlignment="1" applyProtection="1">
      <alignment horizontal="right" vertical="center"/>
      <protection locked="0"/>
    </xf>
    <xf numFmtId="3" fontId="6" fillId="35" borderId="42" xfId="34" applyNumberFormat="1" applyFont="1" applyFill="1" applyBorder="1" applyAlignment="1" applyProtection="1">
      <alignment horizontal="right" vertical="center"/>
      <protection locked="0"/>
    </xf>
    <xf numFmtId="3" fontId="97" fillId="42" borderId="45" xfId="34" applyNumberFormat="1" applyFont="1" applyFill="1" applyBorder="1" applyAlignment="1" applyProtection="1">
      <alignment horizontal="right" vertical="center"/>
      <protection locked="0"/>
    </xf>
    <xf numFmtId="3" fontId="6" fillId="35" borderId="113" xfId="34" applyNumberFormat="1" applyFont="1" applyFill="1" applyBorder="1" applyAlignment="1" applyProtection="1">
      <alignment horizontal="right" vertical="center"/>
      <protection locked="0"/>
    </xf>
    <xf numFmtId="3" fontId="6" fillId="35" borderId="115" xfId="34" applyNumberFormat="1" applyFont="1" applyFill="1" applyBorder="1" applyAlignment="1" applyProtection="1">
      <alignment horizontal="right" vertical="center"/>
      <protection locked="0"/>
    </xf>
    <xf numFmtId="3" fontId="6" fillId="35" borderId="117" xfId="34" applyNumberFormat="1" applyFont="1" applyFill="1" applyBorder="1" applyAlignment="1" applyProtection="1">
      <alignment horizontal="right" vertical="center"/>
      <protection locked="0"/>
    </xf>
    <xf numFmtId="3" fontId="6" fillId="35" borderId="119" xfId="34" applyNumberFormat="1" applyFont="1" applyFill="1" applyBorder="1" applyAlignment="1" applyProtection="1">
      <alignment horizontal="right" vertical="center"/>
      <protection locked="0"/>
    </xf>
    <xf numFmtId="3" fontId="6" fillId="35" borderId="22" xfId="34" applyNumberFormat="1" applyFont="1" applyFill="1" applyBorder="1" applyAlignment="1" applyProtection="1">
      <alignment horizontal="right" vertical="center"/>
      <protection locked="0"/>
    </xf>
    <xf numFmtId="0" fontId="200" fillId="26" borderId="151" xfId="0" applyFont="1" applyFill="1" applyBorder="1" applyAlignment="1" applyProtection="1">
      <alignment horizontal="center" vertical="center" wrapText="1"/>
      <protection/>
    </xf>
    <xf numFmtId="0" fontId="200" fillId="26" borderId="25" xfId="0" applyFont="1" applyFill="1" applyBorder="1" applyAlignment="1" applyProtection="1">
      <alignment horizontal="center" vertical="center" wrapText="1"/>
      <protection/>
    </xf>
    <xf numFmtId="0" fontId="200" fillId="26" borderId="20" xfId="0" applyFont="1" applyFill="1" applyBorder="1" applyAlignment="1" applyProtection="1">
      <alignment horizontal="center" vertical="center" wrapText="1"/>
      <protection/>
    </xf>
    <xf numFmtId="195" fontId="122" fillId="44" borderId="28" xfId="34" applyNumberFormat="1" applyFont="1" applyFill="1" applyBorder="1" applyAlignment="1" applyProtection="1">
      <alignment horizontal="center" vertical="center"/>
      <protection/>
    </xf>
    <xf numFmtId="3" fontId="22" fillId="35" borderId="51" xfId="34" applyNumberFormat="1" applyFont="1" applyFill="1" applyBorder="1" applyAlignment="1" applyProtection="1" quotePrefix="1">
      <alignment horizontal="center" vertical="center"/>
      <protection/>
    </xf>
    <xf numFmtId="3" fontId="6" fillId="35" borderId="17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 locked="0"/>
    </xf>
    <xf numFmtId="3" fontId="9" fillId="35" borderId="130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/>
    </xf>
    <xf numFmtId="3" fontId="22" fillId="35" borderId="23" xfId="34" applyNumberFormat="1" applyFont="1" applyFill="1" applyBorder="1" applyAlignment="1" applyProtection="1" quotePrefix="1">
      <alignment horizontal="center" vertical="center"/>
      <protection/>
    </xf>
    <xf numFmtId="3" fontId="92" fillId="42" borderId="23" xfId="34" applyNumberFormat="1" applyFont="1" applyFill="1" applyBorder="1" applyAlignment="1" applyProtection="1">
      <alignment horizontal="right" vertical="center"/>
      <protection/>
    </xf>
    <xf numFmtId="3" fontId="9" fillId="35" borderId="57" xfId="34" applyNumberFormat="1" applyFont="1" applyFill="1" applyBorder="1" applyAlignment="1" applyProtection="1">
      <alignment horizontal="right" vertical="center"/>
      <protection/>
    </xf>
    <xf numFmtId="3" fontId="9" fillId="35" borderId="54" xfId="34" applyNumberFormat="1" applyFont="1" applyFill="1" applyBorder="1" applyAlignment="1" applyProtection="1">
      <alignment horizontal="right" vertical="center"/>
      <protection/>
    </xf>
    <xf numFmtId="3" fontId="92" fillId="42" borderId="23" xfId="34" applyNumberFormat="1" applyFont="1" applyFill="1" applyBorder="1" applyAlignment="1" applyProtection="1">
      <alignment horizontal="right" vertical="center"/>
      <protection/>
    </xf>
    <xf numFmtId="3" fontId="9" fillId="35" borderId="58" xfId="34" applyNumberFormat="1" applyFont="1" applyFill="1" applyBorder="1" applyAlignment="1" applyProtection="1">
      <alignment horizontal="right" vertical="center"/>
      <protection/>
    </xf>
    <xf numFmtId="3" fontId="9" fillId="35" borderId="83" xfId="34" applyNumberFormat="1" applyFont="1" applyFill="1" applyBorder="1" applyAlignment="1" applyProtection="1">
      <alignment horizontal="right" vertical="center"/>
      <protection/>
    </xf>
    <xf numFmtId="3" fontId="9" fillId="35" borderId="85" xfId="34" applyNumberFormat="1" applyFont="1" applyFill="1" applyBorder="1" applyAlignment="1" applyProtection="1">
      <alignment horizontal="right" vertical="center"/>
      <protection/>
    </xf>
    <xf numFmtId="3" fontId="9" fillId="35" borderId="68" xfId="34" applyNumberFormat="1" applyFont="1" applyFill="1" applyBorder="1" applyAlignment="1" applyProtection="1">
      <alignment horizontal="right" vertical="center"/>
      <protection/>
    </xf>
    <xf numFmtId="3" fontId="9" fillId="35" borderId="67" xfId="34" applyNumberFormat="1" applyFont="1" applyFill="1" applyBorder="1" applyAlignment="1" applyProtection="1">
      <alignment horizontal="right" vertical="center"/>
      <protection/>
    </xf>
    <xf numFmtId="3" fontId="9" fillId="42" borderId="28" xfId="34" applyNumberFormat="1" applyFont="1" applyFill="1" applyBorder="1" applyAlignment="1" applyProtection="1">
      <alignment horizontal="right" vertical="center"/>
      <protection/>
    </xf>
    <xf numFmtId="3" fontId="6" fillId="49" borderId="90" xfId="34" applyNumberFormat="1" applyFont="1" applyFill="1" applyBorder="1" applyAlignment="1" applyProtection="1">
      <alignment horizontal="right" vertical="center"/>
      <protection locked="0"/>
    </xf>
    <xf numFmtId="3" fontId="99" fillId="51" borderId="21" xfId="34" applyNumberFormat="1" applyFont="1" applyFill="1" applyBorder="1" applyAlignment="1" applyProtection="1">
      <alignment vertical="center"/>
      <protection/>
    </xf>
    <xf numFmtId="195" fontId="120" fillId="51" borderId="50" xfId="34" applyNumberFormat="1" applyFont="1" applyFill="1" applyBorder="1" applyAlignment="1" applyProtection="1">
      <alignment horizontal="center" vertical="center"/>
      <protection/>
    </xf>
    <xf numFmtId="195" fontId="120" fillId="51" borderId="41" xfId="34" applyNumberFormat="1" applyFont="1" applyFill="1" applyBorder="1" applyAlignment="1" applyProtection="1">
      <alignment horizontal="center" vertical="center"/>
      <protection/>
    </xf>
    <xf numFmtId="195" fontId="120" fillId="51" borderId="43" xfId="34" applyNumberFormat="1" applyFont="1" applyFill="1" applyBorder="1" applyAlignment="1" applyProtection="1">
      <alignment horizontal="center" vertical="center"/>
      <protection/>
    </xf>
    <xf numFmtId="195" fontId="122" fillId="52" borderId="79" xfId="34" applyNumberFormat="1" applyFont="1" applyFill="1" applyBorder="1" applyAlignment="1" applyProtection="1">
      <alignment horizontal="center" vertical="center"/>
      <protection/>
    </xf>
    <xf numFmtId="195" fontId="122" fillId="52" borderId="23" xfId="34" applyNumberFormat="1" applyFont="1" applyFill="1" applyBorder="1" applyAlignment="1" applyProtection="1">
      <alignment horizontal="center" vertical="center"/>
      <protection/>
    </xf>
    <xf numFmtId="195" fontId="122" fillId="52" borderId="21" xfId="34" applyNumberFormat="1" applyFont="1" applyFill="1" applyBorder="1" applyAlignment="1" applyProtection="1">
      <alignment horizontal="center" vertical="center"/>
      <protection/>
    </xf>
    <xf numFmtId="3" fontId="9" fillId="52" borderId="49" xfId="34" applyNumberFormat="1" applyFont="1" applyFill="1" applyBorder="1" applyAlignment="1" applyProtection="1">
      <alignment horizontal="right" vertical="center"/>
      <protection/>
    </xf>
    <xf numFmtId="3" fontId="9" fillId="52" borderId="66" xfId="34" applyNumberFormat="1" applyFont="1" applyFill="1" applyBorder="1" applyAlignment="1" applyProtection="1">
      <alignment horizontal="right" vertical="center"/>
      <protection/>
    </xf>
    <xf numFmtId="3" fontId="9" fillId="26" borderId="50" xfId="34" applyNumberFormat="1" applyFont="1" applyFill="1" applyBorder="1" applyAlignment="1" applyProtection="1">
      <alignment horizontal="right" vertical="center"/>
      <protection locked="0"/>
    </xf>
    <xf numFmtId="3" fontId="6" fillId="26" borderId="93" xfId="34" applyNumberFormat="1" applyFont="1" applyFill="1" applyBorder="1" applyAlignment="1" applyProtection="1">
      <alignment horizontal="right" vertical="center"/>
      <protection locked="0"/>
    </xf>
    <xf numFmtId="195" fontId="122" fillId="26" borderId="92" xfId="34" applyNumberFormat="1" applyFont="1" applyFill="1" applyBorder="1" applyAlignment="1" applyProtection="1">
      <alignment horizontal="center" vertical="center"/>
      <protection/>
    </xf>
    <xf numFmtId="195" fontId="201" fillId="53" borderId="93" xfId="34" applyNumberFormat="1" applyFont="1" applyFill="1" applyBorder="1" applyAlignment="1" applyProtection="1">
      <alignment horizontal="center" vertical="center"/>
      <protection/>
    </xf>
    <xf numFmtId="195" fontId="201" fillId="53" borderId="90" xfId="34" applyNumberFormat="1" applyFont="1" applyFill="1" applyBorder="1" applyAlignment="1" applyProtection="1">
      <alignment horizontal="center" vertical="center"/>
      <protection/>
    </xf>
    <xf numFmtId="195" fontId="201" fillId="53" borderId="98" xfId="34" applyNumberFormat="1" applyFont="1" applyFill="1" applyBorder="1" applyAlignment="1" applyProtection="1">
      <alignment horizontal="center" vertical="center"/>
      <protection/>
    </xf>
    <xf numFmtId="195" fontId="201" fillId="53" borderId="93" xfId="34" applyNumberFormat="1" applyFont="1" applyFill="1" applyBorder="1" applyAlignment="1" applyProtection="1">
      <alignment horizontal="center" vertical="center"/>
      <protection/>
    </xf>
    <xf numFmtId="195" fontId="201" fillId="53" borderId="90" xfId="34" applyNumberFormat="1" applyFont="1" applyFill="1" applyBorder="1" applyAlignment="1" applyProtection="1">
      <alignment horizontal="center" vertical="center"/>
      <protection/>
    </xf>
    <xf numFmtId="195" fontId="201" fillId="53" borderId="98" xfId="34" applyNumberFormat="1" applyFont="1" applyFill="1" applyBorder="1" applyAlignment="1" applyProtection="1">
      <alignment horizontal="center" vertical="center"/>
      <protection/>
    </xf>
    <xf numFmtId="195" fontId="122" fillId="26" borderId="96" xfId="34" applyNumberFormat="1" applyFont="1" applyFill="1" applyBorder="1" applyAlignment="1" applyProtection="1">
      <alignment horizontal="center" vertical="center"/>
      <protection/>
    </xf>
    <xf numFmtId="3" fontId="9" fillId="26" borderId="41" xfId="34" applyNumberFormat="1" applyFont="1" applyFill="1" applyBorder="1" applyAlignment="1" applyProtection="1">
      <alignment horizontal="right" vertical="center"/>
      <protection/>
    </xf>
    <xf numFmtId="3" fontId="6" fillId="26" borderId="90" xfId="34" applyNumberFormat="1" applyFont="1" applyFill="1" applyBorder="1" applyAlignment="1" applyProtection="1">
      <alignment horizontal="right" vertical="center"/>
      <protection locked="0"/>
    </xf>
    <xf numFmtId="3" fontId="9" fillId="26" borderId="130" xfId="34" applyNumberFormat="1" applyFont="1" applyFill="1" applyBorder="1" applyAlignment="1" applyProtection="1">
      <alignment horizontal="right" vertical="center"/>
      <protection/>
    </xf>
    <xf numFmtId="3" fontId="9" fillId="26" borderId="167" xfId="34" applyNumberFormat="1" applyFont="1" applyFill="1" applyBorder="1" applyAlignment="1" applyProtection="1">
      <alignment horizontal="right" vertical="center"/>
      <protection/>
    </xf>
    <xf numFmtId="0" fontId="35" fillId="50" borderId="151" xfId="34" applyFont="1" applyFill="1" applyBorder="1" applyAlignment="1">
      <alignment horizontal="center" vertical="center" wrapText="1"/>
      <protection/>
    </xf>
    <xf numFmtId="0" fontId="73" fillId="42" borderId="168" xfId="41" applyFont="1" applyFill="1" applyBorder="1" applyAlignment="1" applyProtection="1" quotePrefix="1">
      <alignment horizontal="left" vertical="center"/>
      <protection/>
    </xf>
    <xf numFmtId="0" fontId="6" fillId="35" borderId="168" xfId="41" applyFont="1" applyFill="1" applyBorder="1" applyAlignment="1" applyProtection="1">
      <alignment horizontal="left" vertical="center" wrapText="1"/>
      <protection/>
    </xf>
    <xf numFmtId="3" fontId="9" fillId="35" borderId="135" xfId="34" applyNumberFormat="1" applyFont="1" applyFill="1" applyBorder="1" applyAlignment="1" applyProtection="1">
      <alignment horizontal="right" vertical="center"/>
      <protection locked="0"/>
    </xf>
    <xf numFmtId="195" fontId="201" fillId="53" borderId="144" xfId="34" applyNumberFormat="1" applyFont="1" applyFill="1" applyBorder="1" applyAlignment="1" applyProtection="1">
      <alignment horizontal="center" vertical="center"/>
      <protection/>
    </xf>
    <xf numFmtId="3" fontId="9" fillId="35" borderId="168" xfId="34" applyNumberFormat="1" applyFont="1" applyFill="1" applyBorder="1" applyAlignment="1" applyProtection="1">
      <alignment horizontal="right" vertical="center"/>
      <protection/>
    </xf>
    <xf numFmtId="3" fontId="6" fillId="35" borderId="168" xfId="34" applyNumberFormat="1" applyFont="1" applyFill="1" applyBorder="1" applyAlignment="1" applyProtection="1">
      <alignment horizontal="right" vertical="center"/>
      <protection/>
    </xf>
    <xf numFmtId="0" fontId="107" fillId="45" borderId="16" xfId="34" applyFont="1" applyFill="1" applyBorder="1" applyAlignment="1" applyProtection="1">
      <alignment horizontal="center" vertical="center" wrapText="1"/>
      <protection/>
    </xf>
    <xf numFmtId="0" fontId="107" fillId="45" borderId="37" xfId="34" applyFont="1" applyFill="1" applyBorder="1" applyAlignment="1" applyProtection="1">
      <alignment horizontal="center" vertical="center" wrapText="1"/>
      <protection/>
    </xf>
    <xf numFmtId="0" fontId="125" fillId="45" borderId="16" xfId="0" applyFont="1" applyFill="1" applyBorder="1" applyAlignment="1" applyProtection="1">
      <alignment horizontal="center" vertical="center" wrapText="1"/>
      <protection/>
    </xf>
    <xf numFmtId="0" fontId="125" fillId="45" borderId="37" xfId="0" applyFont="1" applyFill="1" applyBorder="1" applyAlignment="1" applyProtection="1">
      <alignment horizontal="center" vertical="center" wrapText="1"/>
      <protection/>
    </xf>
    <xf numFmtId="3" fontId="111" fillId="35" borderId="65" xfId="0" applyNumberFormat="1" applyFont="1" applyFill="1" applyBorder="1" applyAlignment="1" applyProtection="1">
      <alignment horizontal="center" vertical="center"/>
      <protection/>
    </xf>
    <xf numFmtId="0" fontId="12" fillId="35" borderId="70" xfId="34" applyFont="1" applyFill="1" applyBorder="1" applyAlignment="1" applyProtection="1">
      <alignment horizontal="center" vertical="center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7" fillId="0" borderId="14" xfId="41" applyFont="1" applyFill="1" applyBorder="1" applyAlignment="1">
      <alignment horizontal="center" vertical="center" wrapText="1"/>
      <protection/>
    </xf>
    <xf numFmtId="0" fontId="32" fillId="0" borderId="0" xfId="35" applyFont="1" applyAlignment="1">
      <alignment horizontal="left" vertical="center" wrapText="1"/>
      <protection/>
    </xf>
    <xf numFmtId="0" fontId="21" fillId="0" borderId="0" xfId="35" applyAlignment="1">
      <alignment vertical="center" wrapText="1"/>
      <protection/>
    </xf>
    <xf numFmtId="0" fontId="33" fillId="0" borderId="0" xfId="35" applyFont="1" applyAlignment="1">
      <alignment vertical="center" wrapText="1"/>
      <protection/>
    </xf>
    <xf numFmtId="0" fontId="34" fillId="0" borderId="0" xfId="35" applyFont="1" applyAlignment="1">
      <alignment vertical="center" wrapText="1"/>
      <protection/>
    </xf>
    <xf numFmtId="0" fontId="40" fillId="38" borderId="23" xfId="41" applyFont="1" applyFill="1" applyBorder="1" applyAlignment="1">
      <alignment horizontal="left" vertical="center" wrapText="1"/>
      <protection/>
    </xf>
    <xf numFmtId="0" fontId="50" fillId="38" borderId="34" xfId="35" applyFont="1" applyFill="1" applyBorder="1" applyAlignment="1">
      <alignment horizontal="left" vertical="center" wrapText="1"/>
      <protection/>
    </xf>
    <xf numFmtId="0" fontId="40" fillId="38" borderId="28" xfId="41" applyFont="1" applyFill="1" applyBorder="1" applyAlignment="1">
      <alignment horizontal="left" vertical="center" wrapText="1"/>
      <protection/>
    </xf>
    <xf numFmtId="0" fontId="50" fillId="38" borderId="169" xfId="35" applyFont="1" applyFill="1" applyBorder="1" applyAlignment="1">
      <alignment horizontal="left" vertical="center" wrapText="1"/>
      <protection/>
    </xf>
    <xf numFmtId="0" fontId="40" fillId="38" borderId="23" xfId="35" applyFont="1" applyFill="1" applyBorder="1" applyAlignment="1">
      <alignment horizontal="left" vertical="center"/>
      <protection/>
    </xf>
    <xf numFmtId="0" fontId="40" fillId="38" borderId="34" xfId="35" applyFont="1" applyFill="1" applyBorder="1" applyAlignment="1">
      <alignment horizontal="left" vertical="center"/>
      <protection/>
    </xf>
    <xf numFmtId="0" fontId="53" fillId="38" borderId="150" xfId="35" applyFont="1" applyFill="1" applyBorder="1" applyAlignment="1" applyProtection="1">
      <alignment horizontal="left" wrapText="1"/>
      <protection/>
    </xf>
    <xf numFmtId="0" fontId="53" fillId="38" borderId="149" xfId="35" applyFont="1" applyFill="1" applyBorder="1" applyAlignment="1" applyProtection="1">
      <alignment horizontal="left" wrapText="1"/>
      <protection/>
    </xf>
    <xf numFmtId="0" fontId="53" fillId="38" borderId="170" xfId="35" applyFont="1" applyFill="1" applyBorder="1" applyAlignment="1" applyProtection="1">
      <alignment vertical="center" wrapText="1"/>
      <protection/>
    </xf>
    <xf numFmtId="0" fontId="55" fillId="38" borderId="171" xfId="35" applyFont="1" applyFill="1" applyBorder="1" applyAlignment="1" applyProtection="1">
      <alignment vertical="center" wrapText="1"/>
      <protection/>
    </xf>
    <xf numFmtId="0" fontId="40" fillId="38" borderId="23" xfId="41" applyFont="1" applyFill="1" applyBorder="1" applyAlignment="1">
      <alignment vertical="center" wrapText="1"/>
      <protection/>
    </xf>
    <xf numFmtId="0" fontId="50" fillId="38" borderId="34" xfId="35" applyFont="1" applyFill="1" applyBorder="1" applyAlignment="1">
      <alignment vertical="center" wrapText="1"/>
      <protection/>
    </xf>
    <xf numFmtId="0" fontId="40" fillId="38" borderId="23" xfId="41" applyFont="1" applyFill="1" applyBorder="1" applyAlignment="1">
      <alignment horizontal="left" vertical="center"/>
      <protection/>
    </xf>
    <xf numFmtId="0" fontId="40" fillId="38" borderId="34" xfId="41" applyFont="1" applyFill="1" applyBorder="1" applyAlignment="1">
      <alignment horizontal="left" vertical="center"/>
      <protection/>
    </xf>
    <xf numFmtId="0" fontId="40" fillId="38" borderId="23" xfId="41" applyFont="1" applyFill="1" applyBorder="1" applyAlignment="1" quotePrefix="1">
      <alignment horizontal="left" vertical="center" wrapText="1"/>
      <protection/>
    </xf>
    <xf numFmtId="0" fontId="53" fillId="38" borderId="150" xfId="35" applyFont="1" applyFill="1" applyBorder="1" applyAlignment="1" applyProtection="1">
      <alignment horizontal="left" vertical="center"/>
      <protection/>
    </xf>
    <xf numFmtId="0" fontId="53" fillId="38" borderId="149" xfId="35" applyFont="1" applyFill="1" applyBorder="1" applyAlignment="1" applyProtection="1">
      <alignment horizontal="left" vertical="center"/>
      <protection/>
    </xf>
    <xf numFmtId="0" fontId="37" fillId="0" borderId="11" xfId="4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35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9" fillId="0" borderId="11" xfId="35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7" fillId="0" borderId="11" xfId="41" applyFont="1" applyFill="1" applyBorder="1" applyAlignment="1">
      <alignment horizontal="center" vertical="center" wrapText="1"/>
      <protection/>
    </xf>
    <xf numFmtId="0" fontId="53" fillId="38" borderId="150" xfId="41" applyFont="1" applyFill="1" applyBorder="1" applyAlignment="1" applyProtection="1">
      <alignment horizontal="left" vertical="center" wrapText="1"/>
      <protection/>
    </xf>
    <xf numFmtId="0" fontId="55" fillId="38" borderId="149" xfId="35" applyFont="1" applyFill="1" applyBorder="1" applyAlignment="1" applyProtection="1">
      <alignment horizontal="left" vertical="center" wrapText="1"/>
      <protection/>
    </xf>
    <xf numFmtId="0" fontId="53" fillId="38" borderId="172" xfId="41" applyFont="1" applyFill="1" applyBorder="1" applyAlignment="1" applyProtection="1">
      <alignment horizontal="left" vertical="center"/>
      <protection/>
    </xf>
    <xf numFmtId="0" fontId="53" fillId="38" borderId="173" xfId="41" applyFont="1" applyFill="1" applyBorder="1" applyAlignment="1" applyProtection="1" quotePrefix="1">
      <alignment horizontal="left" vertical="center"/>
      <protection/>
    </xf>
    <xf numFmtId="0" fontId="53" fillId="38" borderId="0" xfId="41" applyFont="1" applyFill="1" applyBorder="1" applyAlignment="1" applyProtection="1">
      <alignment horizontal="left" vertical="center" wrapText="1"/>
      <protection/>
    </xf>
    <xf numFmtId="0" fontId="53" fillId="38" borderId="150" xfId="35" applyFont="1" applyFill="1" applyBorder="1" applyAlignment="1" applyProtection="1">
      <alignment vertical="center" wrapText="1"/>
      <protection/>
    </xf>
    <xf numFmtId="0" fontId="55" fillId="38" borderId="149" xfId="35" applyFont="1" applyFill="1" applyBorder="1" applyAlignment="1" applyProtection="1">
      <alignment vertical="center" wrapText="1"/>
      <protection/>
    </xf>
    <xf numFmtId="0" fontId="40" fillId="38" borderId="23" xfId="41" applyFont="1" applyFill="1" applyBorder="1" applyAlignment="1" quotePrefix="1">
      <alignment horizontal="left" vertical="center"/>
      <protection/>
    </xf>
    <xf numFmtId="0" fontId="40" fillId="38" borderId="34" xfId="41" applyFont="1" applyFill="1" applyBorder="1" applyAlignment="1" quotePrefix="1">
      <alignment horizontal="left" vertical="center"/>
      <protection/>
    </xf>
    <xf numFmtId="0" fontId="40" fillId="38" borderId="34" xfId="41" applyFont="1" applyFill="1" applyBorder="1" applyAlignment="1">
      <alignment horizontal="left" vertical="center" wrapText="1"/>
      <protection/>
    </xf>
    <xf numFmtId="0" fontId="40" fillId="38" borderId="34" xfId="41" applyFont="1" applyFill="1" applyBorder="1" applyAlignment="1">
      <alignment vertical="center" wrapText="1"/>
      <protection/>
    </xf>
    <xf numFmtId="0" fontId="40" fillId="38" borderId="23" xfId="35" applyFont="1" applyFill="1" applyBorder="1" applyAlignment="1">
      <alignment vertical="center" wrapText="1"/>
      <protection/>
    </xf>
    <xf numFmtId="0" fontId="40" fillId="38" borderId="23" xfId="35" applyFont="1" applyFill="1" applyBorder="1" applyAlignment="1">
      <alignment horizontal="left" wrapText="1"/>
      <protection/>
    </xf>
    <xf numFmtId="0" fontId="40" fillId="38" borderId="34" xfId="35" applyFont="1" applyFill="1" applyBorder="1" applyAlignment="1">
      <alignment horizontal="left" wrapText="1"/>
      <protection/>
    </xf>
    <xf numFmtId="0" fontId="40" fillId="38" borderId="25" xfId="35" applyFont="1" applyFill="1" applyBorder="1" applyAlignment="1">
      <alignment vertical="center" wrapText="1"/>
      <protection/>
    </xf>
    <xf numFmtId="0" fontId="50" fillId="38" borderId="154" xfId="35" applyFont="1" applyFill="1" applyBorder="1" applyAlignment="1">
      <alignment vertical="center" wrapText="1"/>
      <protection/>
    </xf>
    <xf numFmtId="0" fontId="40" fillId="38" borderId="34" xfId="41" applyFont="1" applyFill="1" applyBorder="1" applyAlignment="1" quotePrefix="1">
      <alignment horizontal="left" vertical="center" wrapText="1"/>
      <protection/>
    </xf>
    <xf numFmtId="1" fontId="6" fillId="0" borderId="11" xfId="34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9" fillId="0" borderId="11" xfId="35" applyFont="1" applyBorder="1" applyAlignment="1" quotePrefix="1">
      <alignment horizontal="center" vertical="center" wrapText="1"/>
      <protection/>
    </xf>
    <xf numFmtId="0" fontId="29" fillId="0" borderId="11" xfId="35" applyFont="1" applyBorder="1" applyAlignment="1">
      <alignment horizontal="left" vertical="center" wrapText="1"/>
      <protection/>
    </xf>
    <xf numFmtId="0" fontId="29" fillId="0" borderId="12" xfId="35" applyFont="1" applyBorder="1" applyAlignment="1" quotePrefix="1">
      <alignment horizontal="center" vertical="center" wrapText="1"/>
      <protection/>
    </xf>
    <xf numFmtId="0" fontId="29" fillId="0" borderId="17" xfId="35" applyFont="1" applyBorder="1" applyAlignment="1" quotePrefix="1">
      <alignment horizontal="center" vertical="center" wrapText="1"/>
      <protection/>
    </xf>
    <xf numFmtId="0" fontId="29" fillId="0" borderId="22" xfId="35" applyFont="1" applyBorder="1" applyAlignment="1" quotePrefix="1">
      <alignment horizontal="center" vertical="center" wrapText="1"/>
      <protection/>
    </xf>
    <xf numFmtId="0" fontId="40" fillId="38" borderId="25" xfId="41" applyFont="1" applyFill="1" applyBorder="1" applyAlignment="1">
      <alignment vertical="center" wrapText="1"/>
      <protection/>
    </xf>
    <xf numFmtId="0" fontId="40" fillId="38" borderId="28" xfId="41" applyFont="1" applyFill="1" applyBorder="1" applyAlignment="1" quotePrefix="1">
      <alignment horizontal="left" wrapText="1"/>
      <protection/>
    </xf>
    <xf numFmtId="0" fontId="50" fillId="38" borderId="169" xfId="35" applyFont="1" applyFill="1" applyBorder="1" applyAlignment="1">
      <alignment horizontal="left" wrapText="1"/>
      <protection/>
    </xf>
    <xf numFmtId="0" fontId="40" fillId="38" borderId="23" xfId="41" applyFont="1" applyFill="1" applyBorder="1" applyAlignment="1">
      <alignment horizontal="left" wrapText="1"/>
      <protection/>
    </xf>
    <xf numFmtId="0" fontId="40" fillId="38" borderId="34" xfId="41" applyFont="1" applyFill="1" applyBorder="1" applyAlignment="1">
      <alignment horizontal="left" wrapText="1"/>
      <protection/>
    </xf>
    <xf numFmtId="0" fontId="40" fillId="38" borderId="28" xfId="41" applyFont="1" applyFill="1" applyBorder="1" applyAlignment="1">
      <alignment vertical="center" wrapText="1"/>
      <protection/>
    </xf>
    <xf numFmtId="0" fontId="50" fillId="38" borderId="169" xfId="35" applyFont="1" applyFill="1" applyBorder="1" applyAlignment="1">
      <alignment vertical="center" wrapText="1"/>
      <protection/>
    </xf>
    <xf numFmtId="0" fontId="37" fillId="0" borderId="14" xfId="43" applyFont="1" applyFill="1" applyBorder="1" applyAlignment="1">
      <alignment horizontal="center" vertical="center" wrapText="1"/>
      <protection/>
    </xf>
    <xf numFmtId="0" fontId="40" fillId="38" borderId="28" xfId="41" applyFont="1" applyFill="1" applyBorder="1" applyAlignment="1" quotePrefix="1">
      <alignment horizontal="left" vertical="center" wrapText="1"/>
      <protection/>
    </xf>
    <xf numFmtId="0" fontId="40" fillId="38" borderId="45" xfId="41" applyFont="1" applyFill="1" applyBorder="1" applyAlignment="1">
      <alignment vertical="center" wrapText="1"/>
      <protection/>
    </xf>
    <xf numFmtId="0" fontId="52" fillId="0" borderId="11" xfId="41" applyFont="1" applyFill="1" applyBorder="1" applyAlignment="1">
      <alignment horizontal="center" vertical="center" wrapText="1"/>
      <protection/>
    </xf>
    <xf numFmtId="0" fontId="52" fillId="0" borderId="12" xfId="41" applyFont="1" applyFill="1" applyBorder="1" applyAlignment="1">
      <alignment horizontal="center" vertical="center" wrapText="1"/>
      <protection/>
    </xf>
    <xf numFmtId="0" fontId="11" fillId="0" borderId="11" xfId="41" applyFont="1" applyFill="1" applyBorder="1" applyAlignment="1">
      <alignment horizontal="left" vertical="center" wrapText="1"/>
      <protection/>
    </xf>
    <xf numFmtId="0" fontId="40" fillId="38" borderId="25" xfId="41" applyFont="1" applyFill="1" applyBorder="1" applyAlignment="1" quotePrefix="1">
      <alignment horizontal="left" vertical="center" wrapText="1"/>
      <protection/>
    </xf>
    <xf numFmtId="0" fontId="50" fillId="38" borderId="154" xfId="35" applyFont="1" applyFill="1" applyBorder="1" applyAlignment="1">
      <alignment horizontal="left" vertical="center" wrapText="1"/>
      <protection/>
    </xf>
    <xf numFmtId="0" fontId="40" fillId="38" borderId="23" xfId="35" applyFont="1" applyFill="1" applyBorder="1" applyAlignment="1">
      <alignment horizontal="left"/>
      <protection/>
    </xf>
    <xf numFmtId="0" fontId="40" fillId="38" borderId="34" xfId="35" applyFont="1" applyFill="1" applyBorder="1" applyAlignment="1">
      <alignment horizontal="left"/>
      <protection/>
    </xf>
    <xf numFmtId="0" fontId="40" fillId="38" borderId="23" xfId="35" applyFont="1" applyFill="1" applyBorder="1" applyAlignment="1">
      <alignment wrapText="1"/>
      <protection/>
    </xf>
    <xf numFmtId="0" fontId="50" fillId="38" borderId="34" xfId="35" applyFont="1" applyFill="1" applyBorder="1" applyAlignment="1">
      <alignment wrapText="1"/>
      <protection/>
    </xf>
    <xf numFmtId="0" fontId="40" fillId="38" borderId="27" xfId="35" applyFont="1" applyFill="1" applyBorder="1" applyAlignment="1">
      <alignment horizontal="left" vertical="center"/>
      <protection/>
    </xf>
    <xf numFmtId="0" fontId="40" fillId="38" borderId="174" xfId="35" applyFont="1" applyFill="1" applyBorder="1" applyAlignment="1">
      <alignment horizontal="left" vertical="center"/>
      <protection/>
    </xf>
    <xf numFmtId="3" fontId="35" fillId="45" borderId="16" xfId="35" applyNumberFormat="1" applyFont="1" applyFill="1" applyBorder="1" applyAlignment="1">
      <alignment horizontal="center" vertical="center" wrapText="1"/>
      <protection/>
    </xf>
    <xf numFmtId="3" fontId="35" fillId="45" borderId="18" xfId="35" applyNumberFormat="1" applyFont="1" applyFill="1" applyBorder="1" applyAlignment="1">
      <alignment horizontal="center" vertical="center" wrapText="1"/>
      <protection/>
    </xf>
    <xf numFmtId="3" fontId="35" fillId="45" borderId="30" xfId="35" applyNumberFormat="1" applyFont="1" applyFill="1" applyBorder="1" applyAlignment="1">
      <alignment horizontal="center" vertical="center" wrapText="1"/>
      <protection/>
    </xf>
    <xf numFmtId="0" fontId="37" fillId="0" borderId="12" xfId="41" applyFont="1" applyFill="1" applyBorder="1" applyAlignment="1">
      <alignment horizontal="center" vertical="center" wrapText="1"/>
      <protection/>
    </xf>
    <xf numFmtId="0" fontId="38" fillId="0" borderId="13" xfId="35" applyFont="1" applyBorder="1" applyAlignment="1">
      <alignment horizontal="left" vertical="center" wrapText="1"/>
      <protection/>
    </xf>
    <xf numFmtId="0" fontId="38" fillId="0" borderId="24" xfId="35" applyFont="1" applyBorder="1" applyAlignment="1">
      <alignment horizontal="left" vertical="center" wrapText="1"/>
      <protection/>
    </xf>
    <xf numFmtId="0" fontId="29" fillId="0" borderId="19" xfId="35" applyFont="1" applyBorder="1" applyAlignment="1">
      <alignment horizontal="center" vertical="center" wrapText="1"/>
      <protection/>
    </xf>
    <xf numFmtId="0" fontId="29" fillId="0" borderId="129" xfId="35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0" fillId="38" borderId="175" xfId="41" applyFont="1" applyFill="1" applyBorder="1" applyAlignment="1" quotePrefix="1">
      <alignment horizontal="left" vertical="center"/>
      <protection/>
    </xf>
    <xf numFmtId="0" fontId="40" fillId="38" borderId="173" xfId="4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3" fillId="38" borderId="0" xfId="35" applyFont="1" applyFill="1" applyAlignment="1" applyProtection="1">
      <alignment vertical="center" wrapText="1"/>
      <protection locked="0"/>
    </xf>
    <xf numFmtId="0" fontId="34" fillId="0" borderId="0" xfId="35" applyFont="1" applyAlignment="1" applyProtection="1">
      <alignment vertical="center" wrapText="1"/>
      <protection locked="0"/>
    </xf>
    <xf numFmtId="0" fontId="40" fillId="38" borderId="25" xfId="41" applyFont="1" applyFill="1" applyBorder="1" applyAlignment="1" quotePrefix="1">
      <alignment horizontal="left" vertical="center"/>
      <protection/>
    </xf>
    <xf numFmtId="0" fontId="40" fillId="38" borderId="154" xfId="41" applyFont="1" applyFill="1" applyBorder="1" applyAlignment="1" quotePrefix="1">
      <alignment horizontal="left" vertical="center"/>
      <protection/>
    </xf>
    <xf numFmtId="0" fontId="29" fillId="0" borderId="11" xfId="35" applyFont="1" applyBorder="1" applyAlignment="1">
      <alignment horizontal="center" vertical="center" wrapText="1"/>
      <protection/>
    </xf>
    <xf numFmtId="0" fontId="118" fillId="45" borderId="11" xfId="34" applyFont="1" applyFill="1" applyBorder="1" applyAlignment="1">
      <alignment horizontal="center"/>
      <protection/>
    </xf>
    <xf numFmtId="0" fontId="118" fillId="45" borderId="14" xfId="34" applyFont="1" applyFill="1" applyBorder="1" applyAlignment="1">
      <alignment horizontal="center"/>
      <protection/>
    </xf>
    <xf numFmtId="0" fontId="118" fillId="45" borderId="12" xfId="34" applyFont="1" applyFill="1" applyBorder="1" applyAlignment="1">
      <alignment horizontal="center"/>
      <protection/>
    </xf>
    <xf numFmtId="0" fontId="119" fillId="45" borderId="72" xfId="34" applyFont="1" applyFill="1" applyBorder="1" applyAlignment="1" applyProtection="1">
      <alignment horizontal="center" vertical="center"/>
      <protection/>
    </xf>
    <xf numFmtId="0" fontId="119" fillId="45" borderId="73" xfId="34" applyFont="1" applyFill="1" applyBorder="1" applyAlignment="1" applyProtection="1">
      <alignment horizontal="center" vertical="center"/>
      <protection/>
    </xf>
    <xf numFmtId="0" fontId="119" fillId="45" borderId="74" xfId="34" applyFont="1" applyFill="1" applyBorder="1" applyAlignment="1" applyProtection="1">
      <alignment horizontal="center" vertical="center"/>
      <protection/>
    </xf>
    <xf numFmtId="0" fontId="92" fillId="42" borderId="60" xfId="34" applyFont="1" applyFill="1" applyBorder="1" applyAlignment="1" applyProtection="1">
      <alignment wrapText="1"/>
      <protection/>
    </xf>
    <xf numFmtId="0" fontId="155" fillId="42" borderId="60" xfId="34" applyFont="1" applyFill="1" applyBorder="1" applyAlignment="1" applyProtection="1">
      <alignment wrapText="1"/>
      <protection/>
    </xf>
    <xf numFmtId="0" fontId="9" fillId="42" borderId="34" xfId="34" applyFont="1" applyFill="1" applyBorder="1" applyAlignment="1" applyProtection="1">
      <alignment horizontal="left" vertical="center"/>
      <protection/>
    </xf>
    <xf numFmtId="0" fontId="9" fillId="42" borderId="60" xfId="34" applyFont="1" applyFill="1" applyBorder="1" applyAlignment="1" applyProtection="1">
      <alignment horizontal="left" vertical="center"/>
      <protection/>
    </xf>
    <xf numFmtId="0" fontId="6" fillId="0" borderId="0" xfId="34" applyFont="1" applyFill="1" applyAlignment="1" applyProtection="1">
      <alignment horizontal="left" vertical="center" wrapText="1"/>
      <protection/>
    </xf>
    <xf numFmtId="0" fontId="8" fillId="0" borderId="0" xfId="34" applyFont="1" applyFill="1" applyAlignment="1" applyProtection="1">
      <alignment vertical="center" wrapText="1"/>
      <protection/>
    </xf>
    <xf numFmtId="0" fontId="97" fillId="42" borderId="34" xfId="34" applyFont="1" applyFill="1" applyBorder="1" applyAlignment="1" applyProtection="1">
      <alignment horizontal="center" vertical="center" wrapText="1"/>
      <protection/>
    </xf>
    <xf numFmtId="0" fontId="97" fillId="42" borderId="60" xfId="34" applyFont="1" applyFill="1" applyBorder="1" applyAlignment="1" applyProtection="1">
      <alignment horizontal="center" vertical="center" wrapText="1"/>
      <protection/>
    </xf>
    <xf numFmtId="0" fontId="97" fillId="42" borderId="61" xfId="34" applyFont="1" applyFill="1" applyBorder="1" applyAlignment="1" applyProtection="1">
      <alignment horizontal="center" vertical="center" wrapText="1"/>
      <protection/>
    </xf>
    <xf numFmtId="0" fontId="73" fillId="42" borderId="34" xfId="34" applyFont="1" applyFill="1" applyBorder="1" applyAlignment="1" applyProtection="1">
      <alignment horizontal="center" vertical="center" wrapText="1"/>
      <protection/>
    </xf>
    <xf numFmtId="0" fontId="73" fillId="42" borderId="60" xfId="34" applyFont="1" applyFill="1" applyBorder="1" applyAlignment="1" applyProtection="1">
      <alignment horizontal="center" vertical="center" wrapText="1"/>
      <protection/>
    </xf>
    <xf numFmtId="0" fontId="73" fillId="42" borderId="61" xfId="34" applyFont="1" applyFill="1" applyBorder="1" applyAlignment="1" applyProtection="1">
      <alignment horizontal="center" vertical="center" wrapText="1"/>
      <protection/>
    </xf>
    <xf numFmtId="186" fontId="6" fillId="35" borderId="0" xfId="34" applyNumberFormat="1" applyFont="1" applyFill="1" applyBorder="1" applyAlignment="1" applyProtection="1">
      <alignment horizontal="left" wrapText="1"/>
      <protection/>
    </xf>
    <xf numFmtId="0" fontId="92" fillId="42" borderId="60" xfId="34" applyFont="1" applyFill="1" applyBorder="1" applyAlignment="1" applyProtection="1">
      <alignment horizontal="left" vertical="center"/>
      <protection/>
    </xf>
    <xf numFmtId="0" fontId="92" fillId="42" borderId="60" xfId="34" applyFont="1" applyFill="1" applyBorder="1" applyAlignment="1" applyProtection="1">
      <alignment horizontal="left"/>
      <protection/>
    </xf>
    <xf numFmtId="0" fontId="92" fillId="42" borderId="60" xfId="34" applyFont="1" applyFill="1" applyBorder="1" applyAlignment="1" applyProtection="1">
      <alignment vertical="center" wrapText="1"/>
      <protection/>
    </xf>
    <xf numFmtId="0" fontId="155" fillId="42" borderId="60" xfId="34" applyFont="1" applyFill="1" applyBorder="1" applyAlignment="1" applyProtection="1">
      <alignment vertical="center" wrapText="1"/>
      <protection/>
    </xf>
    <xf numFmtId="0" fontId="92" fillId="42" borderId="60" xfId="41" applyFont="1" applyFill="1" applyBorder="1" applyAlignment="1" applyProtection="1" quotePrefix="1">
      <alignment horizontal="left" vertical="center" wrapText="1"/>
      <protection/>
    </xf>
    <xf numFmtId="0" fontId="155" fillId="42" borderId="60" xfId="34" applyFont="1" applyFill="1" applyBorder="1" applyAlignment="1" applyProtection="1">
      <alignment horizontal="left" vertical="center" wrapText="1"/>
      <protection/>
    </xf>
    <xf numFmtId="0" fontId="92" fillId="42" borderId="60" xfId="41" applyFont="1" applyFill="1" applyBorder="1" applyAlignment="1" applyProtection="1">
      <alignment horizontal="left" vertical="center"/>
      <protection/>
    </xf>
    <xf numFmtId="0" fontId="92" fillId="42" borderId="45" xfId="34" applyFont="1" applyFill="1" applyBorder="1" applyAlignment="1" applyProtection="1">
      <alignment horizontal="left" vertical="center"/>
      <protection/>
    </xf>
    <xf numFmtId="0" fontId="92" fillId="42" borderId="60" xfId="41" applyFont="1" applyFill="1" applyBorder="1" applyAlignment="1" applyProtection="1">
      <alignment vertical="center" wrapText="1"/>
      <protection/>
    </xf>
    <xf numFmtId="0" fontId="92" fillId="42" borderId="60" xfId="41" applyFont="1" applyFill="1" applyBorder="1" applyAlignment="1" applyProtection="1" quotePrefix="1">
      <alignment horizontal="left" vertical="center"/>
      <protection/>
    </xf>
    <xf numFmtId="0" fontId="101" fillId="42" borderId="60" xfId="41" applyFont="1" applyFill="1" applyBorder="1" applyAlignment="1" quotePrefix="1">
      <alignment horizontal="left" vertical="center"/>
      <protection/>
    </xf>
    <xf numFmtId="3" fontId="151" fillId="42" borderId="34" xfId="34" applyNumberFormat="1" applyFont="1" applyFill="1" applyBorder="1" applyAlignment="1" applyProtection="1">
      <alignment horizontal="center" vertical="center"/>
      <protection locked="0"/>
    </xf>
    <xf numFmtId="3" fontId="151" fillId="42" borderId="60" xfId="34" applyNumberFormat="1" applyFont="1" applyFill="1" applyBorder="1" applyAlignment="1" applyProtection="1">
      <alignment horizontal="center" vertical="center"/>
      <protection locked="0"/>
    </xf>
    <xf numFmtId="3" fontId="151" fillId="42" borderId="61" xfId="34" applyNumberFormat="1" applyFont="1" applyFill="1" applyBorder="1" applyAlignment="1" applyProtection="1">
      <alignment horizontal="center" vertical="center"/>
      <protection locked="0"/>
    </xf>
    <xf numFmtId="0" fontId="14" fillId="35" borderId="70" xfId="34" applyFont="1" applyFill="1" applyBorder="1" applyAlignment="1" applyProtection="1">
      <alignment horizontal="center" vertical="center"/>
      <protection/>
    </xf>
    <xf numFmtId="0" fontId="101" fillId="42" borderId="60" xfId="41" applyFont="1" applyFill="1" applyBorder="1" applyAlignment="1">
      <alignment horizontal="left" vertical="center"/>
      <protection/>
    </xf>
    <xf numFmtId="0" fontId="101" fillId="42" borderId="45" xfId="41" applyFont="1" applyFill="1" applyBorder="1" applyAlignment="1">
      <alignment horizontal="left" vertical="center"/>
      <protection/>
    </xf>
    <xf numFmtId="3" fontId="132" fillId="42" borderId="34" xfId="34" applyNumberFormat="1" applyFont="1" applyFill="1" applyBorder="1" applyAlignment="1" applyProtection="1">
      <alignment horizontal="center" vertical="center"/>
      <protection locked="0"/>
    </xf>
    <xf numFmtId="3" fontId="132" fillId="42" borderId="60" xfId="34" applyNumberFormat="1" applyFont="1" applyFill="1" applyBorder="1" applyAlignment="1" applyProtection="1">
      <alignment horizontal="center" vertical="center"/>
      <protection locked="0"/>
    </xf>
    <xf numFmtId="3" fontId="132" fillId="42" borderId="61" xfId="34" applyNumberFormat="1" applyFont="1" applyFill="1" applyBorder="1" applyAlignment="1" applyProtection="1">
      <alignment horizontal="center" vertical="center"/>
      <protection locked="0"/>
    </xf>
    <xf numFmtId="0" fontId="101" fillId="42" borderId="78" xfId="41" applyFont="1" applyFill="1" applyBorder="1" applyAlignment="1">
      <alignment vertical="center" wrapText="1"/>
      <protection/>
    </xf>
    <xf numFmtId="0" fontId="101" fillId="42" borderId="60" xfId="41" applyFont="1" applyFill="1" applyBorder="1" applyAlignment="1">
      <alignment horizontal="left" vertical="center" wrapText="1"/>
      <protection/>
    </xf>
    <xf numFmtId="0" fontId="153" fillId="42" borderId="60" xfId="34" applyFont="1" applyFill="1" applyBorder="1" applyAlignment="1">
      <alignment horizontal="left" vertical="center" wrapText="1"/>
      <protection/>
    </xf>
    <xf numFmtId="0" fontId="14" fillId="35" borderId="156" xfId="34" applyFont="1" applyFill="1" applyBorder="1" applyAlignment="1" applyProtection="1">
      <alignment horizontal="center"/>
      <protection/>
    </xf>
    <xf numFmtId="0" fontId="14" fillId="35" borderId="78" xfId="34" applyFont="1" applyFill="1" applyBorder="1" applyAlignment="1" applyProtection="1">
      <alignment horizontal="center"/>
      <protection/>
    </xf>
    <xf numFmtId="0" fontId="101" fillId="42" borderId="60" xfId="41" applyFont="1" applyFill="1" applyBorder="1" applyAlignment="1" quotePrefix="1">
      <alignment horizontal="left" vertical="center" wrapText="1"/>
      <protection/>
    </xf>
    <xf numFmtId="0" fontId="152" fillId="42" borderId="60" xfId="34" applyFont="1" applyFill="1" applyBorder="1" applyAlignment="1">
      <alignment horizontal="left" vertical="center" wrapText="1"/>
      <protection/>
    </xf>
    <xf numFmtId="0" fontId="101" fillId="42" borderId="60" xfId="41" applyFont="1" applyFill="1" applyBorder="1" applyAlignment="1">
      <alignment vertical="center" wrapText="1"/>
      <protection/>
    </xf>
    <xf numFmtId="0" fontId="153" fillId="42" borderId="60" xfId="34" applyFont="1" applyFill="1" applyBorder="1" applyAlignment="1">
      <alignment vertical="center" wrapText="1"/>
      <protection/>
    </xf>
    <xf numFmtId="0" fontId="101" fillId="42" borderId="60" xfId="34" applyFont="1" applyFill="1" applyBorder="1" applyAlignment="1">
      <alignment horizontal="left" vertical="center"/>
      <protection/>
    </xf>
    <xf numFmtId="0" fontId="101" fillId="42" borderId="60" xfId="34" applyFont="1" applyFill="1" applyBorder="1" applyAlignment="1">
      <alignment vertical="center" wrapText="1"/>
      <protection/>
    </xf>
    <xf numFmtId="0" fontId="152" fillId="42" borderId="60" xfId="34" applyFont="1" applyFill="1" applyBorder="1" applyAlignment="1">
      <alignment vertical="center" wrapText="1"/>
      <protection/>
    </xf>
    <xf numFmtId="0" fontId="101" fillId="42" borderId="60" xfId="34" applyFont="1" applyFill="1" applyBorder="1" applyAlignment="1">
      <alignment horizontal="left" vertical="center" wrapText="1"/>
      <protection/>
    </xf>
    <xf numFmtId="0" fontId="101" fillId="42" borderId="45" xfId="34" applyFont="1" applyFill="1" applyBorder="1" applyAlignment="1">
      <alignment horizontal="left" vertical="center" wrapText="1"/>
      <protection/>
    </xf>
    <xf numFmtId="0" fontId="73" fillId="42" borderId="34" xfId="34" applyFont="1" applyFill="1" applyBorder="1" applyAlignment="1" applyProtection="1">
      <alignment vertical="center" wrapText="1"/>
      <protection/>
    </xf>
    <xf numFmtId="0" fontId="73" fillId="42" borderId="60" xfId="34" applyFont="1" applyFill="1" applyBorder="1" applyAlignment="1" applyProtection="1">
      <alignment vertical="center" wrapText="1"/>
      <protection/>
    </xf>
    <xf numFmtId="0" fontId="73" fillId="42" borderId="61" xfId="34" applyFont="1" applyFill="1" applyBorder="1" applyAlignment="1" applyProtection="1">
      <alignment vertical="center" wrapText="1"/>
      <protection/>
    </xf>
    <xf numFmtId="0" fontId="90" fillId="44" borderId="60" xfId="41" applyFont="1" applyFill="1" applyBorder="1" applyAlignment="1" quotePrefix="1">
      <alignment horizontal="left" vertical="center" wrapText="1"/>
      <protection/>
    </xf>
    <xf numFmtId="0" fontId="154" fillId="44" borderId="60" xfId="34" applyFont="1" applyFill="1" applyBorder="1" applyAlignment="1">
      <alignment horizontal="left" vertical="center" wrapText="1"/>
      <protection/>
    </xf>
    <xf numFmtId="0" fontId="6" fillId="0" borderId="0" xfId="34" applyFont="1" applyFill="1" applyBorder="1" applyAlignment="1" applyProtection="1">
      <alignment horizontal="left" vertical="center" wrapText="1"/>
      <protection/>
    </xf>
    <xf numFmtId="0" fontId="8" fillId="0" borderId="0" xfId="34" applyFont="1" applyFill="1" applyBorder="1" applyAlignment="1" applyProtection="1">
      <alignment vertical="center" wrapText="1"/>
      <protection/>
    </xf>
    <xf numFmtId="0" fontId="73" fillId="42" borderId="60" xfId="41" applyFont="1" applyFill="1" applyBorder="1" applyAlignment="1" applyProtection="1" quotePrefix="1">
      <alignment horizontal="left" vertical="center"/>
      <protection/>
    </xf>
    <xf numFmtId="0" fontId="73" fillId="42" borderId="61" xfId="41" applyFont="1" applyFill="1" applyBorder="1" applyAlignment="1" applyProtection="1" quotePrefix="1">
      <alignment horizontal="left" vertical="center"/>
      <protection/>
    </xf>
    <xf numFmtId="0" fontId="198" fillId="42" borderId="34" xfId="74" applyFill="1" applyBorder="1" applyAlignment="1" applyProtection="1">
      <alignment horizontal="center" vertical="center"/>
      <protection locked="0"/>
    </xf>
    <xf numFmtId="0" fontId="37" fillId="42" borderId="60" xfId="34" applyFont="1" applyFill="1" applyBorder="1" applyAlignment="1" applyProtection="1">
      <alignment horizontal="center" vertical="center"/>
      <protection locked="0"/>
    </xf>
    <xf numFmtId="0" fontId="37" fillId="42" borderId="61" xfId="34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97" fillId="42" borderId="34" xfId="34" applyFont="1" applyFill="1" applyBorder="1" applyAlignment="1" applyProtection="1">
      <alignment horizontal="center" vertical="center" wrapText="1"/>
      <protection locked="0"/>
    </xf>
    <xf numFmtId="0" fontId="97" fillId="42" borderId="60" xfId="34" applyFont="1" applyFill="1" applyBorder="1" applyAlignment="1" applyProtection="1">
      <alignment horizontal="center" vertical="center" wrapText="1"/>
      <protection locked="0"/>
    </xf>
    <xf numFmtId="0" fontId="97" fillId="42" borderId="61" xfId="34" applyFont="1" applyFill="1" applyBorder="1" applyAlignment="1" applyProtection="1">
      <alignment horizontal="center" vertical="center" wrapText="1"/>
      <protection locked="0"/>
    </xf>
    <xf numFmtId="0" fontId="73" fillId="42" borderId="78" xfId="41" applyFont="1" applyFill="1" applyBorder="1" applyAlignment="1" applyProtection="1" quotePrefix="1">
      <alignment horizontal="left" vertical="center"/>
      <protection/>
    </xf>
    <xf numFmtId="0" fontId="73" fillId="42" borderId="157" xfId="41" applyFont="1" applyFill="1" applyBorder="1" applyAlignment="1" applyProtection="1" quotePrefix="1">
      <alignment horizontal="left" vertical="center"/>
      <protection/>
    </xf>
    <xf numFmtId="201" fontId="66" fillId="42" borderId="34" xfId="40" applyNumberFormat="1" applyFont="1" applyFill="1" applyBorder="1" applyAlignment="1" applyProtection="1">
      <alignment horizontal="center" vertical="center"/>
      <protection locked="0"/>
    </xf>
    <xf numFmtId="201" fontId="66" fillId="42" borderId="61" xfId="40" applyNumberFormat="1" applyFont="1" applyFill="1" applyBorder="1" applyAlignment="1" applyProtection="1">
      <alignment horizontal="center" vertical="center"/>
      <protection locked="0"/>
    </xf>
    <xf numFmtId="0" fontId="92" fillId="42" borderId="34" xfId="34" applyFont="1" applyFill="1" applyBorder="1" applyAlignment="1" applyProtection="1">
      <alignment horizontal="left" vertical="center"/>
      <protection/>
    </xf>
    <xf numFmtId="0" fontId="90" fillId="44" borderId="60" xfId="41" applyFont="1" applyFill="1" applyBorder="1" applyAlignment="1" applyProtection="1" quotePrefix="1">
      <alignment horizontal="left" vertical="center" wrapText="1"/>
      <protection/>
    </xf>
    <xf numFmtId="0" fontId="154" fillId="44" borderId="60" xfId="34" applyFont="1" applyFill="1" applyBorder="1" applyAlignment="1" applyProtection="1">
      <alignment horizontal="left" vertical="center" wrapText="1"/>
      <protection/>
    </xf>
    <xf numFmtId="0" fontId="119" fillId="45" borderId="11" xfId="34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19" fillId="45" borderId="19" xfId="34" applyFont="1" applyFill="1" applyBorder="1" applyAlignment="1" applyProtection="1">
      <alignment horizontal="center" vertical="center" wrapText="1"/>
      <protection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92" fillId="26" borderId="60" xfId="41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3 3" xfId="37"/>
    <cellStyle name="Normal 4" xfId="38"/>
    <cellStyle name="Normal_B3_2013" xfId="39"/>
    <cellStyle name="Normal_BIN 7301,7311 and 6301" xfId="40"/>
    <cellStyle name="Normal_EBK_PROJECT_2001-last" xfId="41"/>
    <cellStyle name="Normal_EBK-2002-draft" xfId="42"/>
    <cellStyle name="Normal_MAKET" xfId="43"/>
    <cellStyle name="Normal_Sheet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dxfs count="56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gt_slivnitsa@abv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6">
      <selection activeCell="F22" sqref="F22"/>
    </sheetView>
  </sheetViews>
  <sheetFormatPr defaultColWidth="9.00390625" defaultRowHeight="12.75"/>
  <cols>
    <col min="1" max="1" width="3.875" style="828" hidden="1" customWidth="1"/>
    <col min="2" max="2" width="81.75390625" style="462" customWidth="1"/>
    <col min="3" max="3" width="3.25390625" style="462" hidden="1" customWidth="1"/>
    <col min="4" max="4" width="4.125" style="462" hidden="1" customWidth="1"/>
    <col min="5" max="6" width="19.125" style="461" customWidth="1"/>
    <col min="7" max="10" width="19.00390625" style="461" customWidth="1"/>
    <col min="11" max="13" width="23.125" style="461" hidden="1" customWidth="1"/>
    <col min="14" max="14" width="5.75390625" style="462" customWidth="1"/>
    <col min="15" max="15" width="53.875" style="828" customWidth="1"/>
    <col min="16" max="16" width="13.75390625" style="462" hidden="1" customWidth="1"/>
    <col min="17" max="17" width="5.75390625" style="462" customWidth="1"/>
    <col min="18" max="18" width="14.375" style="1036" customWidth="1"/>
    <col min="19" max="19" width="13.375" style="1036" customWidth="1"/>
    <col min="20" max="21" width="11.125" style="1036" customWidth="1"/>
    <col min="22" max="22" width="16.25390625" style="1036" hidden="1" customWidth="1"/>
    <col min="23" max="23" width="15.00390625" style="1036" hidden="1" customWidth="1"/>
    <col min="24" max="24" width="15.00390625" style="1037" customWidth="1"/>
    <col min="25" max="25" width="15.75390625" style="1036" hidden="1" customWidth="1"/>
    <col min="26" max="26" width="15.25390625" style="1036" hidden="1" customWidth="1"/>
    <col min="27" max="16384" width="9.125" style="1036" customWidth="1"/>
  </cols>
  <sheetData>
    <row r="1" spans="2:17" ht="18.75" hidden="1">
      <c r="B1" s="919"/>
      <c r="C1" s="919"/>
      <c r="D1" s="919"/>
      <c r="E1" s="808"/>
      <c r="F1" s="914"/>
      <c r="G1" s="914"/>
      <c r="H1" s="914"/>
      <c r="I1" s="808"/>
      <c r="J1" s="808"/>
      <c r="N1" s="828"/>
      <c r="O1" s="919"/>
      <c r="Q1" s="828"/>
    </row>
    <row r="2" spans="2:17" ht="15.75" hidden="1">
      <c r="B2" s="919"/>
      <c r="C2" s="919"/>
      <c r="D2" s="919"/>
      <c r="E2" s="808"/>
      <c r="F2" s="915"/>
      <c r="G2" s="915"/>
      <c r="H2" s="915"/>
      <c r="I2" s="808"/>
      <c r="J2" s="808"/>
      <c r="N2" s="828"/>
      <c r="O2" s="919"/>
      <c r="Q2" s="828"/>
    </row>
    <row r="3" spans="2:17" ht="21.75" customHeight="1" hidden="1">
      <c r="B3" s="919"/>
      <c r="C3" s="919"/>
      <c r="D3" s="919"/>
      <c r="E3" s="808"/>
      <c r="F3" s="915"/>
      <c r="G3" s="915"/>
      <c r="H3" s="915"/>
      <c r="I3" s="808"/>
      <c r="J3" s="808"/>
      <c r="N3" s="828"/>
      <c r="Q3" s="828"/>
    </row>
    <row r="4" spans="2:17" ht="15.75" hidden="1">
      <c r="B4" s="919"/>
      <c r="C4" s="919"/>
      <c r="D4" s="919"/>
      <c r="E4" s="808"/>
      <c r="F4" s="915"/>
      <c r="G4" s="915"/>
      <c r="H4" s="915"/>
      <c r="I4" s="808"/>
      <c r="J4" s="808"/>
      <c r="N4" s="828"/>
      <c r="O4" s="908"/>
      <c r="Q4" s="828"/>
    </row>
    <row r="5" spans="2:17" ht="18" customHeight="1" hidden="1">
      <c r="B5" s="919"/>
      <c r="C5" s="919"/>
      <c r="D5" s="919"/>
      <c r="E5" s="808"/>
      <c r="F5" s="915"/>
      <c r="G5" s="915"/>
      <c r="H5" s="915"/>
      <c r="I5" s="808"/>
      <c r="J5" s="808"/>
      <c r="N5" s="828"/>
      <c r="O5" s="911"/>
      <c r="Q5" s="828"/>
    </row>
    <row r="6" spans="2:17" ht="20.25">
      <c r="B6" s="919"/>
      <c r="C6" s="919"/>
      <c r="D6" s="919"/>
      <c r="E6" s="808"/>
      <c r="F6" s="915"/>
      <c r="G6" s="915"/>
      <c r="H6" s="915"/>
      <c r="I6" s="808"/>
      <c r="J6" s="808"/>
      <c r="N6" s="828"/>
      <c r="O6" s="917"/>
      <c r="Q6" s="828"/>
    </row>
    <row r="7" spans="2:17" ht="9" customHeight="1" hidden="1">
      <c r="B7" s="917"/>
      <c r="C7" s="917"/>
      <c r="D7" s="917"/>
      <c r="E7" s="808"/>
      <c r="F7" s="808"/>
      <c r="G7" s="808"/>
      <c r="H7" s="808"/>
      <c r="I7" s="808"/>
      <c r="J7" s="808"/>
      <c r="N7" s="828"/>
      <c r="P7" s="828"/>
      <c r="Q7" s="828"/>
    </row>
    <row r="8" spans="2:17" ht="22.5" customHeight="1" thickBot="1">
      <c r="B8" s="1459" t="s">
        <v>489</v>
      </c>
      <c r="C8" s="1056"/>
      <c r="D8" s="1056"/>
      <c r="E8" s="1057"/>
      <c r="F8" s="1057"/>
      <c r="G8" s="1057"/>
      <c r="H8" s="1057"/>
      <c r="I8" s="1057"/>
      <c r="J8" s="1058"/>
      <c r="K8" s="463"/>
      <c r="L8" s="463"/>
      <c r="M8" s="463"/>
      <c r="N8" s="828"/>
      <c r="P8" s="828"/>
      <c r="Q8" s="828"/>
    </row>
    <row r="9" spans="2:17" ht="12" customHeight="1" thickTop="1">
      <c r="B9" s="917"/>
      <c r="C9" s="917"/>
      <c r="D9" s="917"/>
      <c r="E9" s="916"/>
      <c r="F9" s="916"/>
      <c r="G9" s="916"/>
      <c r="H9" s="916"/>
      <c r="I9" s="916"/>
      <c r="J9" s="916"/>
      <c r="K9" s="464"/>
      <c r="L9" s="464"/>
      <c r="M9" s="464"/>
      <c r="N9" s="828"/>
      <c r="P9" s="828"/>
      <c r="Q9" s="828"/>
    </row>
    <row r="10" spans="2:17" ht="18.75">
      <c r="B10" s="918"/>
      <c r="C10" s="918"/>
      <c r="D10" s="918"/>
      <c r="E10" s="808"/>
      <c r="F10" s="1140" t="s">
        <v>452</v>
      </c>
      <c r="G10" s="1140" t="s">
        <v>1377</v>
      </c>
      <c r="H10" s="1140"/>
      <c r="I10" s="808"/>
      <c r="J10" s="808"/>
      <c r="N10" s="828"/>
      <c r="O10" s="918"/>
      <c r="Q10" s="828"/>
    </row>
    <row r="11" spans="2:21" ht="23.25" customHeight="1">
      <c r="B11" s="1055"/>
      <c r="C11" s="931"/>
      <c r="D11" s="918"/>
      <c r="E11" s="808"/>
      <c r="F11" s="1059"/>
      <c r="G11" s="1144"/>
      <c r="I11" s="808"/>
      <c r="J11" s="808"/>
      <c r="K11" s="465"/>
      <c r="L11" s="465"/>
      <c r="N11" s="828"/>
      <c r="O11" s="931"/>
      <c r="Q11" s="828"/>
      <c r="R11" s="1038"/>
      <c r="S11" s="1038"/>
      <c r="T11" s="1038"/>
      <c r="U11" s="1038"/>
    </row>
    <row r="12" spans="2:21" ht="23.25" customHeight="1">
      <c r="B12" s="1145" t="s">
        <v>463</v>
      </c>
      <c r="C12" s="909"/>
      <c r="D12" s="918"/>
      <c r="E12" s="808"/>
      <c r="F12" s="910"/>
      <c r="G12" s="808"/>
      <c r="H12" s="911"/>
      <c r="I12" s="808"/>
      <c r="J12" s="808"/>
      <c r="N12" s="828"/>
      <c r="O12" s="909"/>
      <c r="Q12" s="828"/>
      <c r="R12" s="1038"/>
      <c r="S12" s="1038"/>
      <c r="T12" s="1038"/>
      <c r="U12" s="1038"/>
    </row>
    <row r="13" spans="2:21" ht="23.25" customHeight="1">
      <c r="B13" s="1054"/>
      <c r="C13" s="909"/>
      <c r="D13" s="909"/>
      <c r="E13" s="1100"/>
      <c r="F13" s="1267"/>
      <c r="G13" s="808"/>
      <c r="H13" s="911"/>
      <c r="I13" s="808"/>
      <c r="J13" s="808"/>
      <c r="N13" s="828"/>
      <c r="O13" s="909"/>
      <c r="Q13" s="828"/>
      <c r="R13" s="1038"/>
      <c r="S13" s="1038"/>
      <c r="T13" s="1038"/>
      <c r="U13" s="1038"/>
    </row>
    <row r="14" spans="2:21" ht="23.25" customHeight="1">
      <c r="B14" s="1150" t="s">
        <v>462</v>
      </c>
      <c r="C14" s="911"/>
      <c r="D14" s="911"/>
      <c r="E14" s="911"/>
      <c r="F14" s="911"/>
      <c r="G14" s="911"/>
      <c r="H14" s="911"/>
      <c r="I14" s="808"/>
      <c r="J14" s="808"/>
      <c r="N14" s="828"/>
      <c r="O14" s="911"/>
      <c r="Q14" s="828"/>
      <c r="R14" s="1038"/>
      <c r="S14" s="1038"/>
      <c r="T14" s="1038"/>
      <c r="U14" s="1038"/>
    </row>
    <row r="15" spans="2:26" ht="21.75" customHeight="1" thickBot="1">
      <c r="B15" s="1460" t="s">
        <v>488</v>
      </c>
      <c r="C15" s="802"/>
      <c r="D15" s="802"/>
      <c r="E15" s="1270"/>
      <c r="F15" s="1457"/>
      <c r="G15" s="911"/>
      <c r="H15" s="826"/>
      <c r="I15" s="826"/>
      <c r="J15" s="1327"/>
      <c r="K15" s="468"/>
      <c r="L15" s="468"/>
      <c r="M15" s="469"/>
      <c r="N15" s="826"/>
      <c r="O15" s="802"/>
      <c r="P15" s="467"/>
      <c r="Q15" s="828"/>
      <c r="R15" s="1038"/>
      <c r="S15" s="1038"/>
      <c r="T15" s="1038"/>
      <c r="U15" s="1038"/>
      <c r="V15" s="1038"/>
      <c r="W15" s="1038"/>
      <c r="Y15" s="1038"/>
      <c r="Z15" s="1038"/>
    </row>
    <row r="16" spans="1:26" ht="16.5" thickBot="1">
      <c r="A16" s="1044"/>
      <c r="B16" s="912"/>
      <c r="C16" s="912"/>
      <c r="D16" s="912"/>
      <c r="E16" s="913"/>
      <c r="F16" s="913"/>
      <c r="G16" s="913"/>
      <c r="H16" s="913"/>
      <c r="I16" s="913"/>
      <c r="J16" s="1026" t="s">
        <v>453</v>
      </c>
      <c r="K16" s="810"/>
      <c r="L16" s="810"/>
      <c r="M16" s="809"/>
      <c r="N16" s="1328"/>
      <c r="O16" s="1329"/>
      <c r="P16" s="932"/>
      <c r="Q16" s="828"/>
      <c r="R16" s="1038"/>
      <c r="S16" s="1038"/>
      <c r="T16" s="1038"/>
      <c r="U16" s="1038"/>
      <c r="V16" s="1038"/>
      <c r="W16" s="1038"/>
      <c r="Y16" s="1038"/>
      <c r="Z16" s="1038"/>
    </row>
    <row r="17" spans="1:26" ht="22.5" customHeight="1">
      <c r="A17" s="1044"/>
      <c r="B17" s="803"/>
      <c r="C17" s="804" t="s">
        <v>1431</v>
      </c>
      <c r="D17" s="804"/>
      <c r="E17" s="1639" t="s">
        <v>444</v>
      </c>
      <c r="F17" s="1641" t="s">
        <v>449</v>
      </c>
      <c r="G17" s="1330" t="s">
        <v>451</v>
      </c>
      <c r="H17" s="1331"/>
      <c r="I17" s="1332"/>
      <c r="J17" s="1333"/>
      <c r="K17" s="471"/>
      <c r="L17" s="471"/>
      <c r="M17" s="471"/>
      <c r="N17" s="920"/>
      <c r="O17" s="1334" t="s">
        <v>456</v>
      </c>
      <c r="P17" s="470"/>
      <c r="Q17" s="828"/>
      <c r="R17" s="1038"/>
      <c r="S17" s="1038"/>
      <c r="T17" s="1038"/>
      <c r="U17" s="1038"/>
      <c r="V17" s="1038"/>
      <c r="W17" s="1038"/>
      <c r="X17" s="1038"/>
      <c r="Y17" s="1038"/>
      <c r="Z17" s="1038"/>
    </row>
    <row r="18" spans="1:26" ht="47.25" customHeight="1">
      <c r="A18" s="1044"/>
      <c r="B18" s="1027" t="s">
        <v>454</v>
      </c>
      <c r="C18" s="805"/>
      <c r="D18" s="805"/>
      <c r="E18" s="1640"/>
      <c r="F18" s="1642"/>
      <c r="G18" s="1335" t="s">
        <v>371</v>
      </c>
      <c r="H18" s="1336" t="s">
        <v>860</v>
      </c>
      <c r="I18" s="1336" t="s">
        <v>360</v>
      </c>
      <c r="J18" s="1337" t="s">
        <v>361</v>
      </c>
      <c r="K18" s="472" t="s">
        <v>1374</v>
      </c>
      <c r="L18" s="472" t="s">
        <v>1374</v>
      </c>
      <c r="M18" s="472"/>
      <c r="N18" s="921"/>
      <c r="O18" s="1338"/>
      <c r="P18" s="470"/>
      <c r="Q18" s="932"/>
      <c r="R18" s="1038"/>
      <c r="S18" s="1038"/>
      <c r="T18" s="1038"/>
      <c r="U18" s="1038"/>
      <c r="V18" s="1038"/>
      <c r="W18" s="1038"/>
      <c r="X18" s="1038"/>
      <c r="Y18" s="1038"/>
      <c r="Z18" s="1038"/>
    </row>
    <row r="19" spans="1:26" ht="15.75" hidden="1">
      <c r="A19" s="1044"/>
      <c r="B19" s="806"/>
      <c r="C19" s="806"/>
      <c r="D19" s="806"/>
      <c r="E19" s="1028"/>
      <c r="F19" s="1028"/>
      <c r="G19" s="1029"/>
      <c r="H19" s="1030"/>
      <c r="I19" s="1030"/>
      <c r="J19" s="1031"/>
      <c r="K19" s="473"/>
      <c r="L19" s="473"/>
      <c r="M19" s="473"/>
      <c r="N19" s="921"/>
      <c r="O19" s="1060"/>
      <c r="P19" s="470"/>
      <c r="Q19" s="932"/>
      <c r="R19" s="1038"/>
      <c r="S19" s="1038"/>
      <c r="T19" s="1038"/>
      <c r="U19" s="1038"/>
      <c r="V19" s="1038"/>
      <c r="W19" s="1038"/>
      <c r="X19" s="1038"/>
      <c r="Y19" s="1038"/>
      <c r="Z19" s="1038"/>
    </row>
    <row r="20" spans="1:26" ht="16.5" thickBot="1">
      <c r="A20" s="1044"/>
      <c r="B20" s="1458" t="s">
        <v>487</v>
      </c>
      <c r="C20" s="1032"/>
      <c r="D20" s="1032"/>
      <c r="E20" s="1125" t="s">
        <v>1883</v>
      </c>
      <c r="F20" s="1125" t="s">
        <v>1884</v>
      </c>
      <c r="G20" s="1126" t="s">
        <v>874</v>
      </c>
      <c r="H20" s="1127" t="s">
        <v>875</v>
      </c>
      <c r="I20" s="1127" t="s">
        <v>846</v>
      </c>
      <c r="J20" s="1128" t="s">
        <v>334</v>
      </c>
      <c r="K20" s="474" t="s">
        <v>1376</v>
      </c>
      <c r="L20" s="474" t="s">
        <v>1378</v>
      </c>
      <c r="M20" s="474" t="s">
        <v>1378</v>
      </c>
      <c r="N20" s="922"/>
      <c r="O20" s="1061"/>
      <c r="P20" s="467"/>
      <c r="Q20" s="932"/>
      <c r="R20" s="1038"/>
      <c r="S20" s="1038"/>
      <c r="T20" s="1038"/>
      <c r="U20" s="1038"/>
      <c r="V20" s="1038"/>
      <c r="W20" s="1038"/>
      <c r="X20" s="1038"/>
      <c r="Y20" s="1038"/>
      <c r="Z20" s="1038"/>
    </row>
    <row r="21" spans="1:26" ht="15.75">
      <c r="A21" s="1044"/>
      <c r="B21" s="807"/>
      <c r="C21" s="807"/>
      <c r="D21" s="807"/>
      <c r="E21" s="811"/>
      <c r="F21" s="811"/>
      <c r="G21" s="936"/>
      <c r="H21" s="937"/>
      <c r="I21" s="937"/>
      <c r="J21" s="938"/>
      <c r="K21" s="475"/>
      <c r="L21" s="475"/>
      <c r="M21" s="475"/>
      <c r="N21" s="923"/>
      <c r="O21" s="1062"/>
      <c r="P21" s="466"/>
      <c r="Q21" s="932"/>
      <c r="R21" s="1038"/>
      <c r="S21" s="1038"/>
      <c r="T21" s="1038"/>
      <c r="U21" s="1038"/>
      <c r="V21" s="1038"/>
      <c r="W21" s="1038"/>
      <c r="X21" s="1038"/>
      <c r="Y21" s="1038"/>
      <c r="Z21" s="1038"/>
    </row>
    <row r="22" spans="1:26" ht="19.5" thickBot="1">
      <c r="A22" s="1044">
        <v>10</v>
      </c>
      <c r="B22" s="839" t="s">
        <v>1405</v>
      </c>
      <c r="C22" s="840" t="s">
        <v>1885</v>
      </c>
      <c r="D22" s="841"/>
      <c r="E22" s="842">
        <f aca="true" t="shared" si="0" ref="E22:J22">+E23+E25+E36+E37</f>
        <v>0</v>
      </c>
      <c r="F22" s="842">
        <f t="shared" si="0"/>
        <v>0</v>
      </c>
      <c r="G22" s="939">
        <f t="shared" si="0"/>
        <v>0</v>
      </c>
      <c r="H22" s="940">
        <f t="shared" si="0"/>
        <v>0</v>
      </c>
      <c r="I22" s="940">
        <f t="shared" si="0"/>
        <v>0</v>
      </c>
      <c r="J22" s="941">
        <f t="shared" si="0"/>
        <v>0</v>
      </c>
      <c r="K22" s="476">
        <f>+K23+K25+K35+K36+K37</f>
        <v>0</v>
      </c>
      <c r="L22" s="476">
        <f>+L23+L25+L35+L36+L37</f>
        <v>0</v>
      </c>
      <c r="M22" s="476">
        <f>+M23+M25+M35+M36</f>
        <v>0</v>
      </c>
      <c r="N22" s="924"/>
      <c r="O22" s="1063" t="s">
        <v>1885</v>
      </c>
      <c r="P22" s="477"/>
      <c r="Q22" s="932"/>
      <c r="R22" s="1038"/>
      <c r="S22" s="1038"/>
      <c r="T22" s="1038"/>
      <c r="U22" s="1038"/>
      <c r="V22" s="1038"/>
      <c r="W22" s="1038"/>
      <c r="X22" s="1038"/>
      <c r="Y22" s="1038"/>
      <c r="Z22" s="1038"/>
    </row>
    <row r="23" spans="1:26" ht="16.5" thickTop="1">
      <c r="A23" s="1044">
        <v>15</v>
      </c>
      <c r="B23" s="837" t="s">
        <v>1404</v>
      </c>
      <c r="C23" s="837" t="s">
        <v>1533</v>
      </c>
      <c r="D23" s="837"/>
      <c r="E23" s="849"/>
      <c r="F23" s="849">
        <f aca="true" t="shared" si="1" ref="F23:F86">+G23+H23+I23+J23</f>
        <v>0</v>
      </c>
      <c r="G23" s="942"/>
      <c r="H23" s="943"/>
      <c r="I23" s="943"/>
      <c r="J23" s="944"/>
      <c r="K23" s="478"/>
      <c r="L23" s="478"/>
      <c r="M23" s="478"/>
      <c r="N23" s="925"/>
      <c r="O23" s="1064" t="s">
        <v>1533</v>
      </c>
      <c r="P23" s="479"/>
      <c r="Q23" s="932"/>
      <c r="R23" s="1038"/>
      <c r="S23" s="1038"/>
      <c r="T23" s="1038"/>
      <c r="U23" s="1038"/>
      <c r="V23" s="1038"/>
      <c r="W23" s="1038"/>
      <c r="X23" s="1038"/>
      <c r="Y23" s="1038"/>
      <c r="Z23" s="1038"/>
    </row>
    <row r="24" spans="1:26" ht="16.5" customHeight="1" hidden="1" thickBot="1">
      <c r="A24" s="1044"/>
      <c r="B24" s="859" t="s">
        <v>1511</v>
      </c>
      <c r="C24" s="859" t="s">
        <v>1507</v>
      </c>
      <c r="D24" s="859"/>
      <c r="E24" s="852"/>
      <c r="F24" s="852">
        <f t="shared" si="1"/>
        <v>0</v>
      </c>
      <c r="G24" s="945"/>
      <c r="H24" s="946"/>
      <c r="I24" s="946"/>
      <c r="J24" s="947"/>
      <c r="K24" s="480"/>
      <c r="L24" s="480"/>
      <c r="M24" s="480"/>
      <c r="N24" s="925"/>
      <c r="O24" s="1065" t="s">
        <v>1507</v>
      </c>
      <c r="P24" s="479"/>
      <c r="Q24" s="932"/>
      <c r="R24" s="1038"/>
      <c r="S24" s="1038"/>
      <c r="T24" s="1038"/>
      <c r="U24" s="1038"/>
      <c r="V24" s="1038"/>
      <c r="W24" s="1038"/>
      <c r="X24" s="1038"/>
      <c r="Y24" s="1038"/>
      <c r="Z24" s="1038"/>
    </row>
    <row r="25" spans="1:26" ht="16.5" thickBot="1">
      <c r="A25" s="1044">
        <v>20</v>
      </c>
      <c r="B25" s="798" t="s">
        <v>352</v>
      </c>
      <c r="C25" s="798" t="s">
        <v>1384</v>
      </c>
      <c r="D25" s="798"/>
      <c r="E25" s="856">
        <f>+E26+E30+E31+E32+E33</f>
        <v>0</v>
      </c>
      <c r="F25" s="856">
        <f>+F26+F30+F31+F32+F33</f>
        <v>0</v>
      </c>
      <c r="G25" s="948">
        <f aca="true" t="shared" si="2" ref="G25:M25">+G26+G30+G31+G32+G33</f>
        <v>0</v>
      </c>
      <c r="H25" s="949">
        <f>+H26+H30+H31+H32+H33</f>
        <v>0</v>
      </c>
      <c r="I25" s="949">
        <f>+I26+I30+I31+I32+I33</f>
        <v>0</v>
      </c>
      <c r="J25" s="950">
        <f>+J26+J30+J31+J32+J33</f>
        <v>0</v>
      </c>
      <c r="K25" s="476">
        <f t="shared" si="2"/>
        <v>0</v>
      </c>
      <c r="L25" s="476">
        <f t="shared" si="2"/>
        <v>0</v>
      </c>
      <c r="M25" s="476">
        <f t="shared" si="2"/>
        <v>0</v>
      </c>
      <c r="N25" s="925"/>
      <c r="O25" s="1066" t="s">
        <v>1384</v>
      </c>
      <c r="P25" s="479"/>
      <c r="Q25" s="932"/>
      <c r="R25" s="1038"/>
      <c r="S25" s="1038"/>
      <c r="T25" s="1038"/>
      <c r="U25" s="1038"/>
      <c r="V25" s="1038"/>
      <c r="W25" s="1038"/>
      <c r="X25" s="1038"/>
      <c r="Y25" s="1038"/>
      <c r="Z25" s="1038"/>
    </row>
    <row r="26" spans="1:26" ht="15.75">
      <c r="A26" s="1044">
        <v>25</v>
      </c>
      <c r="B26" s="800" t="s">
        <v>1406</v>
      </c>
      <c r="C26" s="800" t="s">
        <v>1385</v>
      </c>
      <c r="D26" s="800"/>
      <c r="E26" s="855"/>
      <c r="F26" s="855">
        <f t="shared" si="1"/>
        <v>0</v>
      </c>
      <c r="G26" s="951"/>
      <c r="H26" s="952"/>
      <c r="I26" s="952"/>
      <c r="J26" s="953"/>
      <c r="K26" s="480"/>
      <c r="L26" s="480"/>
      <c r="M26" s="480"/>
      <c r="N26" s="925"/>
      <c r="O26" s="1067" t="s">
        <v>1385</v>
      </c>
      <c r="P26" s="479"/>
      <c r="Q26" s="932"/>
      <c r="R26" s="1038"/>
      <c r="S26" s="1038"/>
      <c r="T26" s="1038"/>
      <c r="U26" s="1038"/>
      <c r="V26" s="1038"/>
      <c r="W26" s="1038"/>
      <c r="X26" s="1038"/>
      <c r="Y26" s="1038"/>
      <c r="Z26" s="1038"/>
    </row>
    <row r="27" spans="1:26" ht="15.75">
      <c r="A27" s="1044">
        <v>26</v>
      </c>
      <c r="B27" s="843" t="s">
        <v>446</v>
      </c>
      <c r="C27" s="844" t="s">
        <v>1512</v>
      </c>
      <c r="D27" s="843"/>
      <c r="E27" s="903"/>
      <c r="F27" s="903">
        <f t="shared" si="1"/>
        <v>0</v>
      </c>
      <c r="G27" s="954"/>
      <c r="H27" s="955"/>
      <c r="I27" s="955"/>
      <c r="J27" s="956"/>
      <c r="K27" s="482"/>
      <c r="L27" s="482"/>
      <c r="M27" s="482"/>
      <c r="N27" s="925"/>
      <c r="O27" s="1033" t="s">
        <v>1512</v>
      </c>
      <c r="P27" s="479"/>
      <c r="Q27" s="932"/>
      <c r="R27" s="1038"/>
      <c r="S27" s="1038"/>
      <c r="T27" s="1038"/>
      <c r="U27" s="1038"/>
      <c r="V27" s="1038"/>
      <c r="W27" s="1038"/>
      <c r="X27" s="1038"/>
      <c r="Y27" s="1038"/>
      <c r="Z27" s="1038"/>
    </row>
    <row r="28" spans="1:26" ht="15.75">
      <c r="A28" s="1044">
        <v>30</v>
      </c>
      <c r="B28" s="845" t="s">
        <v>1508</v>
      </c>
      <c r="C28" s="846" t="s">
        <v>1513</v>
      </c>
      <c r="D28" s="845"/>
      <c r="E28" s="904"/>
      <c r="F28" s="904">
        <f t="shared" si="1"/>
        <v>0</v>
      </c>
      <c r="G28" s="957"/>
      <c r="H28" s="958"/>
      <c r="I28" s="958"/>
      <c r="J28" s="959"/>
      <c r="K28" s="481"/>
      <c r="L28" s="481"/>
      <c r="M28" s="481"/>
      <c r="N28" s="925"/>
      <c r="O28" s="1034" t="s">
        <v>1513</v>
      </c>
      <c r="P28" s="479"/>
      <c r="Q28" s="932"/>
      <c r="R28" s="1038"/>
      <c r="S28" s="1038"/>
      <c r="T28" s="1038"/>
      <c r="U28" s="1038"/>
      <c r="V28" s="1038"/>
      <c r="W28" s="1038"/>
      <c r="X28" s="1038"/>
      <c r="Y28" s="1038"/>
      <c r="Z28" s="1038"/>
    </row>
    <row r="29" spans="1:26" ht="15.75">
      <c r="A29" s="1044">
        <v>35</v>
      </c>
      <c r="B29" s="847" t="s">
        <v>1407</v>
      </c>
      <c r="C29" s="848" t="s">
        <v>1514</v>
      </c>
      <c r="D29" s="847"/>
      <c r="E29" s="905"/>
      <c r="F29" s="905">
        <f t="shared" si="1"/>
        <v>0</v>
      </c>
      <c r="G29" s="960"/>
      <c r="H29" s="961"/>
      <c r="I29" s="961"/>
      <c r="J29" s="962"/>
      <c r="K29" s="481"/>
      <c r="L29" s="481"/>
      <c r="M29" s="481"/>
      <c r="N29" s="925"/>
      <c r="O29" s="1035" t="s">
        <v>1514</v>
      </c>
      <c r="P29" s="479"/>
      <c r="Q29" s="932"/>
      <c r="R29" s="1038"/>
      <c r="S29" s="1038"/>
      <c r="T29" s="1038"/>
      <c r="U29" s="1038"/>
      <c r="V29" s="1038"/>
      <c r="W29" s="1038"/>
      <c r="X29" s="1038"/>
      <c r="Y29" s="1038"/>
      <c r="Z29" s="1038"/>
    </row>
    <row r="30" spans="1:26" ht="15.75">
      <c r="A30" s="1044">
        <v>40</v>
      </c>
      <c r="B30" s="833" t="s">
        <v>1408</v>
      </c>
      <c r="C30" s="833" t="s">
        <v>1515</v>
      </c>
      <c r="D30" s="833"/>
      <c r="E30" s="851"/>
      <c r="F30" s="851">
        <f t="shared" si="1"/>
        <v>0</v>
      </c>
      <c r="G30" s="963"/>
      <c r="H30" s="964"/>
      <c r="I30" s="964"/>
      <c r="J30" s="965"/>
      <c r="K30" s="481"/>
      <c r="L30" s="481"/>
      <c r="M30" s="481"/>
      <c r="N30" s="925"/>
      <c r="O30" s="1068" t="s">
        <v>1515</v>
      </c>
      <c r="P30" s="479"/>
      <c r="Q30" s="932"/>
      <c r="R30" s="1038"/>
      <c r="S30" s="1038"/>
      <c r="T30" s="1038"/>
      <c r="U30" s="1038"/>
      <c r="V30" s="1038"/>
      <c r="W30" s="1038"/>
      <c r="X30" s="1038"/>
      <c r="Y30" s="1038"/>
      <c r="Z30" s="1038"/>
    </row>
    <row r="31" spans="1:26" ht="15.75">
      <c r="A31" s="1044">
        <v>45</v>
      </c>
      <c r="B31" s="834" t="s">
        <v>1488</v>
      </c>
      <c r="C31" s="834" t="s">
        <v>1386</v>
      </c>
      <c r="D31" s="834"/>
      <c r="E31" s="850"/>
      <c r="F31" s="850">
        <f t="shared" si="1"/>
        <v>0</v>
      </c>
      <c r="G31" s="966"/>
      <c r="H31" s="967"/>
      <c r="I31" s="967"/>
      <c r="J31" s="968"/>
      <c r="K31" s="481"/>
      <c r="L31" s="481"/>
      <c r="M31" s="481"/>
      <c r="N31" s="925"/>
      <c r="O31" s="1069" t="s">
        <v>1386</v>
      </c>
      <c r="P31" s="479"/>
      <c r="Q31" s="932"/>
      <c r="R31" s="1038"/>
      <c r="S31" s="1038"/>
      <c r="T31" s="1038"/>
      <c r="U31" s="1038"/>
      <c r="V31" s="1038"/>
      <c r="W31" s="1038"/>
      <c r="X31" s="1038"/>
      <c r="Y31" s="1038"/>
      <c r="Z31" s="1038"/>
    </row>
    <row r="32" spans="1:26" ht="15.75">
      <c r="A32" s="1044">
        <v>50</v>
      </c>
      <c r="B32" s="834" t="s">
        <v>1489</v>
      </c>
      <c r="C32" s="834" t="s">
        <v>561</v>
      </c>
      <c r="D32" s="834"/>
      <c r="E32" s="850"/>
      <c r="F32" s="850">
        <f t="shared" si="1"/>
        <v>0</v>
      </c>
      <c r="G32" s="966"/>
      <c r="H32" s="967"/>
      <c r="I32" s="967"/>
      <c r="J32" s="968"/>
      <c r="K32" s="483"/>
      <c r="L32" s="483"/>
      <c r="M32" s="483"/>
      <c r="N32" s="925"/>
      <c r="O32" s="1069" t="s">
        <v>561</v>
      </c>
      <c r="P32" s="479"/>
      <c r="Q32" s="932"/>
      <c r="R32" s="1038"/>
      <c r="S32" s="1038"/>
      <c r="T32" s="1038"/>
      <c r="U32" s="1038"/>
      <c r="V32" s="1038"/>
      <c r="W32" s="1038"/>
      <c r="X32" s="1038"/>
      <c r="Y32" s="1038"/>
      <c r="Z32" s="1038"/>
    </row>
    <row r="33" spans="1:26" ht="16.5" thickBot="1">
      <c r="A33" s="1044">
        <v>51</v>
      </c>
      <c r="B33" s="835" t="s">
        <v>1434</v>
      </c>
      <c r="C33" s="836" t="s">
        <v>1545</v>
      </c>
      <c r="D33" s="835"/>
      <c r="E33" s="852"/>
      <c r="F33" s="852">
        <f t="shared" si="1"/>
        <v>0</v>
      </c>
      <c r="G33" s="945"/>
      <c r="H33" s="946"/>
      <c r="I33" s="946"/>
      <c r="J33" s="947"/>
      <c r="K33" s="483"/>
      <c r="L33" s="483"/>
      <c r="M33" s="483"/>
      <c r="N33" s="925"/>
      <c r="O33" s="1065" t="s">
        <v>1545</v>
      </c>
      <c r="P33" s="479"/>
      <c r="Q33" s="932"/>
      <c r="R33" s="1038"/>
      <c r="S33" s="1038"/>
      <c r="T33" s="1038"/>
      <c r="U33" s="1038"/>
      <c r="V33" s="1038"/>
      <c r="W33" s="1038"/>
      <c r="X33" s="1038"/>
      <c r="Y33" s="1038"/>
      <c r="Z33" s="1038"/>
    </row>
    <row r="34" spans="1:26" ht="16.5" customHeight="1" hidden="1" thickBot="1">
      <c r="A34" s="1044">
        <v>52</v>
      </c>
      <c r="B34" s="797"/>
      <c r="C34" s="799"/>
      <c r="D34" s="799"/>
      <c r="E34" s="853"/>
      <c r="F34" s="853">
        <f t="shared" si="1"/>
        <v>0</v>
      </c>
      <c r="G34" s="969"/>
      <c r="H34" s="970"/>
      <c r="I34" s="970"/>
      <c r="J34" s="971"/>
      <c r="K34" s="483"/>
      <c r="L34" s="483"/>
      <c r="M34" s="483"/>
      <c r="N34" s="925"/>
      <c r="O34" s="1070"/>
      <c r="P34" s="479"/>
      <c r="Q34" s="932"/>
      <c r="R34" s="1038"/>
      <c r="S34" s="1038"/>
      <c r="T34" s="1038"/>
      <c r="U34" s="1038"/>
      <c r="V34" s="1038"/>
      <c r="W34" s="1038"/>
      <c r="X34" s="1038"/>
      <c r="Y34" s="1038"/>
      <c r="Z34" s="1038"/>
    </row>
    <row r="35" spans="1:26" ht="16.5" customHeight="1" hidden="1" thickBot="1">
      <c r="A35" s="1044"/>
      <c r="B35" s="801"/>
      <c r="C35" s="801"/>
      <c r="D35" s="801"/>
      <c r="E35" s="854"/>
      <c r="F35" s="854">
        <f t="shared" si="1"/>
        <v>0</v>
      </c>
      <c r="G35" s="972"/>
      <c r="H35" s="973"/>
      <c r="I35" s="973"/>
      <c r="J35" s="974"/>
      <c r="K35" s="484"/>
      <c r="L35" s="484"/>
      <c r="M35" s="484"/>
      <c r="N35" s="925"/>
      <c r="O35" s="1071"/>
      <c r="P35" s="479"/>
      <c r="Q35" s="932"/>
      <c r="R35" s="1038"/>
      <c r="S35" s="1038"/>
      <c r="T35" s="1038"/>
      <c r="U35" s="1038"/>
      <c r="V35" s="1038"/>
      <c r="W35" s="1038"/>
      <c r="X35" s="1038"/>
      <c r="Y35" s="1038"/>
      <c r="Z35" s="1038"/>
    </row>
    <row r="36" spans="1:26" ht="16.5" thickBot="1">
      <c r="A36" s="1044">
        <v>60</v>
      </c>
      <c r="B36" s="829" t="s">
        <v>1501</v>
      </c>
      <c r="C36" s="829" t="s">
        <v>1387</v>
      </c>
      <c r="D36" s="829"/>
      <c r="E36" s="830"/>
      <c r="F36" s="830">
        <f t="shared" si="1"/>
        <v>0</v>
      </c>
      <c r="G36" s="975"/>
      <c r="H36" s="976"/>
      <c r="I36" s="976"/>
      <c r="J36" s="977"/>
      <c r="K36" s="485"/>
      <c r="L36" s="485"/>
      <c r="M36" s="485"/>
      <c r="N36" s="926"/>
      <c r="O36" s="1072" t="s">
        <v>1387</v>
      </c>
      <c r="P36" s="479"/>
      <c r="Q36" s="932"/>
      <c r="R36" s="1038"/>
      <c r="S36" s="1038"/>
      <c r="T36" s="1038"/>
      <c r="U36" s="1038"/>
      <c r="V36" s="1038"/>
      <c r="W36" s="1038"/>
      <c r="X36" s="1038"/>
      <c r="Y36" s="1038"/>
      <c r="Z36" s="1038"/>
    </row>
    <row r="37" spans="1:26" ht="15.75">
      <c r="A37" s="1044">
        <v>65</v>
      </c>
      <c r="B37" s="831" t="s">
        <v>50</v>
      </c>
      <c r="C37" s="831" t="s">
        <v>1886</v>
      </c>
      <c r="D37" s="831"/>
      <c r="E37" s="832"/>
      <c r="F37" s="832">
        <f t="shared" si="1"/>
        <v>0</v>
      </c>
      <c r="G37" s="978"/>
      <c r="H37" s="979"/>
      <c r="I37" s="979"/>
      <c r="J37" s="980"/>
      <c r="K37" s="486"/>
      <c r="L37" s="486"/>
      <c r="M37" s="486"/>
      <c r="N37" s="926"/>
      <c r="O37" s="1073" t="s">
        <v>1886</v>
      </c>
      <c r="P37" s="479"/>
      <c r="Q37" s="930"/>
      <c r="R37" s="1038"/>
      <c r="S37" s="1038"/>
      <c r="T37" s="1038"/>
      <c r="U37" s="1038"/>
      <c r="V37" s="1038"/>
      <c r="W37" s="1038"/>
      <c r="X37" s="1038"/>
      <c r="Y37" s="1038"/>
      <c r="Z37" s="1038"/>
    </row>
    <row r="38" spans="1:26" ht="19.5" thickBot="1">
      <c r="A38" s="828">
        <v>70</v>
      </c>
      <c r="B38" s="863" t="s">
        <v>1414</v>
      </c>
      <c r="C38" s="864" t="s">
        <v>1391</v>
      </c>
      <c r="D38" s="841"/>
      <c r="E38" s="842">
        <f aca="true" t="shared" si="3" ref="E38:J38">SUM(E39:E53)-E44-E46-E51-E52</f>
        <v>0</v>
      </c>
      <c r="F38" s="842">
        <f t="shared" si="3"/>
        <v>0</v>
      </c>
      <c r="G38" s="939">
        <f t="shared" si="3"/>
        <v>0</v>
      </c>
      <c r="H38" s="940">
        <f t="shared" si="3"/>
        <v>0</v>
      </c>
      <c r="I38" s="940">
        <f t="shared" si="3"/>
        <v>0</v>
      </c>
      <c r="J38" s="941">
        <f t="shared" si="3"/>
        <v>0</v>
      </c>
      <c r="K38" s="487">
        <f>SUM(K39:K52)-K44-K46-K51</f>
        <v>0</v>
      </c>
      <c r="L38" s="487">
        <f>SUM(L39:L52)-L44-L46-L51</f>
        <v>0</v>
      </c>
      <c r="M38" s="487">
        <f>SUM(M39:M51)-M44-M50</f>
        <v>0</v>
      </c>
      <c r="N38" s="925"/>
      <c r="O38" s="1063" t="s">
        <v>1391</v>
      </c>
      <c r="P38" s="488"/>
      <c r="Q38" s="933"/>
      <c r="R38" s="1039"/>
      <c r="S38" s="1039"/>
      <c r="T38" s="1039"/>
      <c r="U38" s="1039"/>
      <c r="V38" s="1039"/>
      <c r="W38" s="1039"/>
      <c r="X38" s="1040"/>
      <c r="Y38" s="1039"/>
      <c r="Z38" s="1039"/>
    </row>
    <row r="39" spans="1:26" ht="16.5" thickTop="1">
      <c r="A39" s="828">
        <v>75</v>
      </c>
      <c r="B39" s="857" t="s">
        <v>1426</v>
      </c>
      <c r="C39" s="837" t="s">
        <v>1388</v>
      </c>
      <c r="D39" s="857"/>
      <c r="E39" s="849"/>
      <c r="F39" s="849">
        <f t="shared" si="1"/>
        <v>0</v>
      </c>
      <c r="G39" s="942"/>
      <c r="H39" s="943"/>
      <c r="I39" s="943"/>
      <c r="J39" s="944"/>
      <c r="K39" s="480"/>
      <c r="L39" s="480"/>
      <c r="M39" s="480"/>
      <c r="N39" s="927"/>
      <c r="O39" s="1064" t="s">
        <v>1388</v>
      </c>
      <c r="P39" s="488"/>
      <c r="Q39" s="933"/>
      <c r="R39" s="1039"/>
      <c r="S39" s="1039"/>
      <c r="T39" s="1039"/>
      <c r="U39" s="1039"/>
      <c r="V39" s="1039"/>
      <c r="W39" s="1039"/>
      <c r="X39" s="1040"/>
      <c r="Y39" s="1039"/>
      <c r="Z39" s="1039"/>
    </row>
    <row r="40" spans="1:26" ht="15.75">
      <c r="A40" s="828">
        <v>80</v>
      </c>
      <c r="B40" s="858" t="s">
        <v>1415</v>
      </c>
      <c r="C40" s="838" t="s">
        <v>1389</v>
      </c>
      <c r="D40" s="858"/>
      <c r="E40" s="850"/>
      <c r="F40" s="850">
        <f t="shared" si="1"/>
        <v>0</v>
      </c>
      <c r="G40" s="966"/>
      <c r="H40" s="967"/>
      <c r="I40" s="967"/>
      <c r="J40" s="968"/>
      <c r="K40" s="481"/>
      <c r="L40" s="481"/>
      <c r="M40" s="481"/>
      <c r="N40" s="927"/>
      <c r="O40" s="1069" t="s">
        <v>1389</v>
      </c>
      <c r="P40" s="488"/>
      <c r="Q40" s="933"/>
      <c r="R40" s="1039"/>
      <c r="S40" s="1039"/>
      <c r="T40" s="1039"/>
      <c r="U40" s="1039"/>
      <c r="V40" s="1039"/>
      <c r="W40" s="1039"/>
      <c r="X40" s="1040"/>
      <c r="Y40" s="1039"/>
      <c r="Z40" s="1039"/>
    </row>
    <row r="41" spans="1:26" ht="15.75">
      <c r="A41" s="828">
        <v>85</v>
      </c>
      <c r="B41" s="858" t="s">
        <v>1509</v>
      </c>
      <c r="C41" s="838" t="s">
        <v>1435</v>
      </c>
      <c r="D41" s="858"/>
      <c r="E41" s="850"/>
      <c r="F41" s="850">
        <f t="shared" si="1"/>
        <v>0</v>
      </c>
      <c r="G41" s="966"/>
      <c r="H41" s="967"/>
      <c r="I41" s="967"/>
      <c r="J41" s="968"/>
      <c r="K41" s="481"/>
      <c r="L41" s="481"/>
      <c r="M41" s="481"/>
      <c r="N41" s="927"/>
      <c r="O41" s="1069" t="s">
        <v>1435</v>
      </c>
      <c r="P41" s="488"/>
      <c r="Q41" s="933"/>
      <c r="R41" s="1039"/>
      <c r="S41" s="1039"/>
      <c r="T41" s="1039"/>
      <c r="U41" s="1039"/>
      <c r="V41" s="1039"/>
      <c r="W41" s="1039"/>
      <c r="X41" s="1040"/>
      <c r="Y41" s="1039"/>
      <c r="Z41" s="1039"/>
    </row>
    <row r="42" spans="1:26" ht="15.75">
      <c r="A42" s="828">
        <v>90</v>
      </c>
      <c r="B42" s="858" t="s">
        <v>331</v>
      </c>
      <c r="C42" s="838" t="s">
        <v>350</v>
      </c>
      <c r="D42" s="858"/>
      <c r="E42" s="850"/>
      <c r="F42" s="850">
        <f t="shared" si="1"/>
        <v>0</v>
      </c>
      <c r="G42" s="966"/>
      <c r="H42" s="967"/>
      <c r="I42" s="967"/>
      <c r="J42" s="968"/>
      <c r="K42" s="481"/>
      <c r="L42" s="481"/>
      <c r="M42" s="481"/>
      <c r="N42" s="927"/>
      <c r="O42" s="1069" t="s">
        <v>350</v>
      </c>
      <c r="P42" s="488"/>
      <c r="Q42" s="933"/>
      <c r="R42" s="1039"/>
      <c r="S42" s="1039"/>
      <c r="T42" s="1039"/>
      <c r="U42" s="1039"/>
      <c r="V42" s="1039"/>
      <c r="W42" s="1039"/>
      <c r="X42" s="1040"/>
      <c r="Y42" s="1039"/>
      <c r="Z42" s="1039"/>
    </row>
    <row r="43" spans="1:26" ht="15.75">
      <c r="A43" s="828">
        <v>95</v>
      </c>
      <c r="B43" s="861" t="s">
        <v>1416</v>
      </c>
      <c r="C43" s="859" t="s">
        <v>1390</v>
      </c>
      <c r="D43" s="861"/>
      <c r="E43" s="852"/>
      <c r="F43" s="852">
        <f t="shared" si="1"/>
        <v>0</v>
      </c>
      <c r="G43" s="945"/>
      <c r="H43" s="946"/>
      <c r="I43" s="946"/>
      <c r="J43" s="947"/>
      <c r="K43" s="481"/>
      <c r="L43" s="481"/>
      <c r="M43" s="481"/>
      <c r="N43" s="927"/>
      <c r="O43" s="1065" t="s">
        <v>1390</v>
      </c>
      <c r="P43" s="488"/>
      <c r="Q43" s="933"/>
      <c r="R43" s="1039"/>
      <c r="S43" s="1039"/>
      <c r="T43" s="1039"/>
      <c r="U43" s="1039"/>
      <c r="V43" s="1039"/>
      <c r="W43" s="1039"/>
      <c r="X43" s="1040"/>
      <c r="Y43" s="1039"/>
      <c r="Z43" s="1039"/>
    </row>
    <row r="44" spans="1:26" ht="15.75">
      <c r="A44" s="828">
        <v>100</v>
      </c>
      <c r="B44" s="868" t="s">
        <v>492</v>
      </c>
      <c r="C44" s="868" t="s">
        <v>1516</v>
      </c>
      <c r="D44" s="868"/>
      <c r="E44" s="869"/>
      <c r="F44" s="869">
        <f t="shared" si="1"/>
        <v>0</v>
      </c>
      <c r="G44" s="981"/>
      <c r="H44" s="982"/>
      <c r="I44" s="608"/>
      <c r="J44" s="983"/>
      <c r="K44" s="481"/>
      <c r="L44" s="481"/>
      <c r="M44" s="481"/>
      <c r="N44" s="927"/>
      <c r="O44" s="1074" t="s">
        <v>1516</v>
      </c>
      <c r="P44" s="488"/>
      <c r="Q44" s="933"/>
      <c r="R44" s="1039"/>
      <c r="S44" s="1039"/>
      <c r="T44" s="1039"/>
      <c r="U44" s="1039"/>
      <c r="V44" s="1039"/>
      <c r="W44" s="1039"/>
      <c r="X44" s="1040"/>
      <c r="Y44" s="1039"/>
      <c r="Z44" s="1039"/>
    </row>
    <row r="45" spans="1:26" ht="15.75">
      <c r="A45" s="828">
        <v>105</v>
      </c>
      <c r="B45" s="865" t="s">
        <v>1417</v>
      </c>
      <c r="C45" s="866" t="s">
        <v>351</v>
      </c>
      <c r="D45" s="865"/>
      <c r="E45" s="867"/>
      <c r="F45" s="867">
        <f t="shared" si="1"/>
        <v>0</v>
      </c>
      <c r="G45" s="984"/>
      <c r="H45" s="985"/>
      <c r="I45" s="985"/>
      <c r="J45" s="986"/>
      <c r="K45" s="481"/>
      <c r="L45" s="481"/>
      <c r="M45" s="481"/>
      <c r="N45" s="927"/>
      <c r="O45" s="1075" t="s">
        <v>351</v>
      </c>
      <c r="P45" s="488"/>
      <c r="Q45" s="933"/>
      <c r="R45" s="1039"/>
      <c r="S45" s="1039"/>
      <c r="T45" s="1039"/>
      <c r="U45" s="1039"/>
      <c r="V45" s="1039"/>
      <c r="W45" s="1039"/>
      <c r="X45" s="1040"/>
      <c r="Y45" s="1039"/>
      <c r="Z45" s="1039"/>
    </row>
    <row r="46" spans="1:26" ht="15.75">
      <c r="A46" s="828">
        <v>106</v>
      </c>
      <c r="B46" s="868" t="s">
        <v>664</v>
      </c>
      <c r="C46" s="868" t="s">
        <v>670</v>
      </c>
      <c r="D46" s="868"/>
      <c r="E46" s="869"/>
      <c r="F46" s="869">
        <f t="shared" si="1"/>
        <v>0</v>
      </c>
      <c r="G46" s="981"/>
      <c r="H46" s="982"/>
      <c r="I46" s="608"/>
      <c r="J46" s="983"/>
      <c r="K46" s="481"/>
      <c r="L46" s="481"/>
      <c r="M46" s="481"/>
      <c r="N46" s="927"/>
      <c r="O46" s="1074" t="s">
        <v>670</v>
      </c>
      <c r="P46" s="488"/>
      <c r="Q46" s="933"/>
      <c r="R46" s="1039"/>
      <c r="S46" s="1039"/>
      <c r="T46" s="1039"/>
      <c r="U46" s="1039"/>
      <c r="V46" s="1039"/>
      <c r="W46" s="1039"/>
      <c r="X46" s="1040"/>
      <c r="Y46" s="1039"/>
      <c r="Z46" s="1039"/>
    </row>
    <row r="47" spans="1:26" ht="15.75">
      <c r="A47" s="828">
        <v>107</v>
      </c>
      <c r="B47" s="838" t="s">
        <v>665</v>
      </c>
      <c r="C47" s="838" t="s">
        <v>1534</v>
      </c>
      <c r="D47" s="858"/>
      <c r="E47" s="850"/>
      <c r="F47" s="850">
        <f t="shared" si="1"/>
        <v>0</v>
      </c>
      <c r="G47" s="966"/>
      <c r="H47" s="967"/>
      <c r="I47" s="967"/>
      <c r="J47" s="968"/>
      <c r="K47" s="481"/>
      <c r="L47" s="481"/>
      <c r="M47" s="481"/>
      <c r="N47" s="927"/>
      <c r="O47" s="1069" t="s">
        <v>1534</v>
      </c>
      <c r="P47" s="488"/>
      <c r="Q47" s="933"/>
      <c r="R47" s="1039"/>
      <c r="S47" s="1039"/>
      <c r="T47" s="1039"/>
      <c r="U47" s="1039"/>
      <c r="V47" s="1039"/>
      <c r="W47" s="1039"/>
      <c r="X47" s="1040"/>
      <c r="Y47" s="1039"/>
      <c r="Z47" s="1039"/>
    </row>
    <row r="48" spans="1:26" ht="15.75">
      <c r="A48" s="828">
        <v>108</v>
      </c>
      <c r="B48" s="838" t="s">
        <v>666</v>
      </c>
      <c r="C48" s="838" t="s">
        <v>1535</v>
      </c>
      <c r="D48" s="858"/>
      <c r="E48" s="850"/>
      <c r="F48" s="850">
        <f t="shared" si="1"/>
        <v>0</v>
      </c>
      <c r="G48" s="966"/>
      <c r="H48" s="967"/>
      <c r="I48" s="967"/>
      <c r="J48" s="968"/>
      <c r="K48" s="481"/>
      <c r="L48" s="481"/>
      <c r="M48" s="481"/>
      <c r="N48" s="927"/>
      <c r="O48" s="1069" t="s">
        <v>1535</v>
      </c>
      <c r="P48" s="488"/>
      <c r="Q48" s="933"/>
      <c r="R48" s="1039"/>
      <c r="S48" s="1039"/>
      <c r="T48" s="1039"/>
      <c r="U48" s="1039"/>
      <c r="V48" s="1039"/>
      <c r="W48" s="1039"/>
      <c r="X48" s="1040"/>
      <c r="Y48" s="1039"/>
      <c r="Z48" s="1039"/>
    </row>
    <row r="49" spans="1:26" ht="15.75">
      <c r="A49" s="828">
        <v>110</v>
      </c>
      <c r="B49" s="838" t="s">
        <v>667</v>
      </c>
      <c r="C49" s="838" t="s">
        <v>1536</v>
      </c>
      <c r="D49" s="838"/>
      <c r="E49" s="850"/>
      <c r="F49" s="850">
        <f t="shared" si="1"/>
        <v>0</v>
      </c>
      <c r="G49" s="966"/>
      <c r="H49" s="967"/>
      <c r="I49" s="967"/>
      <c r="J49" s="968"/>
      <c r="K49" s="481"/>
      <c r="L49" s="481"/>
      <c r="M49" s="481"/>
      <c r="N49" s="927"/>
      <c r="O49" s="1069" t="s">
        <v>1536</v>
      </c>
      <c r="P49" s="488"/>
      <c r="Q49" s="933"/>
      <c r="R49" s="1039"/>
      <c r="S49" s="1039"/>
      <c r="T49" s="1039"/>
      <c r="U49" s="1039"/>
      <c r="V49" s="1039"/>
      <c r="W49" s="1039"/>
      <c r="X49" s="1040"/>
      <c r="Y49" s="1039"/>
      <c r="Z49" s="1039"/>
    </row>
    <row r="50" spans="1:26" ht="15.75">
      <c r="A50" s="828">
        <v>115</v>
      </c>
      <c r="B50" s="861" t="s">
        <v>668</v>
      </c>
      <c r="C50" s="862" t="s">
        <v>557</v>
      </c>
      <c r="D50" s="859"/>
      <c r="E50" s="852"/>
      <c r="F50" s="852">
        <f t="shared" si="1"/>
        <v>0</v>
      </c>
      <c r="G50" s="945"/>
      <c r="H50" s="946"/>
      <c r="I50" s="946"/>
      <c r="J50" s="947"/>
      <c r="K50" s="481"/>
      <c r="L50" s="481"/>
      <c r="M50" s="481"/>
      <c r="N50" s="927"/>
      <c r="O50" s="1065" t="s">
        <v>557</v>
      </c>
      <c r="P50" s="488"/>
      <c r="Q50" s="933"/>
      <c r="R50" s="1039"/>
      <c r="S50" s="1039"/>
      <c r="T50" s="1039"/>
      <c r="U50" s="1039"/>
      <c r="V50" s="1039"/>
      <c r="W50" s="1039"/>
      <c r="X50" s="1040"/>
      <c r="Y50" s="1039"/>
      <c r="Z50" s="1039"/>
    </row>
    <row r="51" spans="1:26" ht="16.5" thickBot="1">
      <c r="A51" s="828">
        <v>120</v>
      </c>
      <c r="B51" s="843" t="s">
        <v>491</v>
      </c>
      <c r="C51" s="843" t="s">
        <v>1517</v>
      </c>
      <c r="D51" s="870"/>
      <c r="E51" s="871"/>
      <c r="F51" s="871">
        <f t="shared" si="1"/>
        <v>0</v>
      </c>
      <c r="G51" s="987"/>
      <c r="H51" s="988"/>
      <c r="I51" s="988"/>
      <c r="J51" s="989"/>
      <c r="K51" s="483"/>
      <c r="L51" s="483"/>
      <c r="M51" s="483"/>
      <c r="N51" s="927"/>
      <c r="O51" s="1033" t="s">
        <v>1517</v>
      </c>
      <c r="P51" s="488"/>
      <c r="Q51" s="933"/>
      <c r="R51" s="1039"/>
      <c r="S51" s="1039"/>
      <c r="T51" s="1039"/>
      <c r="U51" s="1039"/>
      <c r="V51" s="1039"/>
      <c r="W51" s="1039"/>
      <c r="X51" s="1040"/>
      <c r="Y51" s="1039"/>
      <c r="Z51" s="1039"/>
    </row>
    <row r="52" spans="1:26" ht="16.5" thickBot="1">
      <c r="A52" s="828">
        <v>125</v>
      </c>
      <c r="B52" s="872" t="s">
        <v>1543</v>
      </c>
      <c r="C52" s="873" t="s">
        <v>1544</v>
      </c>
      <c r="D52" s="874"/>
      <c r="E52" s="875"/>
      <c r="F52" s="875">
        <f t="shared" si="1"/>
        <v>0</v>
      </c>
      <c r="G52" s="990"/>
      <c r="H52" s="991"/>
      <c r="I52" s="991"/>
      <c r="J52" s="992"/>
      <c r="K52" s="489"/>
      <c r="L52" s="489"/>
      <c r="M52" s="490"/>
      <c r="N52" s="927"/>
      <c r="O52" s="1035" t="s">
        <v>1544</v>
      </c>
      <c r="P52" s="488"/>
      <c r="Q52" s="933"/>
      <c r="R52" s="1039"/>
      <c r="S52" s="1039"/>
      <c r="T52" s="1039"/>
      <c r="U52" s="1039"/>
      <c r="V52" s="1039"/>
      <c r="W52" s="1039"/>
      <c r="X52" s="1040"/>
      <c r="Y52" s="1039"/>
      <c r="Z52" s="1039"/>
    </row>
    <row r="53" spans="1:26" ht="15.75">
      <c r="A53" s="1045">
        <v>127</v>
      </c>
      <c r="B53" s="797" t="s">
        <v>669</v>
      </c>
      <c r="C53" s="797" t="s">
        <v>1436</v>
      </c>
      <c r="D53" s="812"/>
      <c r="E53" s="813"/>
      <c r="F53" s="813">
        <f t="shared" si="1"/>
        <v>0</v>
      </c>
      <c r="G53" s="993"/>
      <c r="H53" s="994"/>
      <c r="I53" s="994"/>
      <c r="J53" s="995"/>
      <c r="K53" s="491"/>
      <c r="L53" s="491"/>
      <c r="M53" s="492"/>
      <c r="N53" s="926"/>
      <c r="O53" s="1076" t="s">
        <v>1436</v>
      </c>
      <c r="P53" s="488"/>
      <c r="Q53" s="933"/>
      <c r="R53" s="1039"/>
      <c r="S53" s="1039"/>
      <c r="T53" s="1039"/>
      <c r="U53" s="1039"/>
      <c r="V53" s="1039"/>
      <c r="W53" s="1039"/>
      <c r="X53" s="1040"/>
      <c r="Y53" s="1039"/>
      <c r="Z53" s="1039"/>
    </row>
    <row r="54" spans="1:26" ht="19.5" thickBot="1">
      <c r="A54" s="828">
        <v>130</v>
      </c>
      <c r="B54" s="883" t="s">
        <v>1887</v>
      </c>
      <c r="C54" s="884" t="s">
        <v>1676</v>
      </c>
      <c r="D54" s="884"/>
      <c r="E54" s="885">
        <f aca="true" t="shared" si="4" ref="E54:J54">+E55+E56+E60</f>
        <v>0</v>
      </c>
      <c r="F54" s="885">
        <f t="shared" si="4"/>
        <v>0</v>
      </c>
      <c r="G54" s="996">
        <f t="shared" si="4"/>
        <v>0</v>
      </c>
      <c r="H54" s="997">
        <f t="shared" si="4"/>
        <v>0</v>
      </c>
      <c r="I54" s="886">
        <f t="shared" si="4"/>
        <v>0</v>
      </c>
      <c r="J54" s="998">
        <f t="shared" si="4"/>
        <v>0</v>
      </c>
      <c r="K54" s="476">
        <f>+K55+K56+K59</f>
        <v>0</v>
      </c>
      <c r="L54" s="476">
        <f>+L55+L56+L59</f>
        <v>0</v>
      </c>
      <c r="M54" s="476">
        <f>+M55+M56+M59</f>
        <v>0</v>
      </c>
      <c r="N54" s="925"/>
      <c r="O54" s="1077" t="s">
        <v>1676</v>
      </c>
      <c r="P54" s="488"/>
      <c r="Q54" s="933"/>
      <c r="R54" s="1039"/>
      <c r="S54" s="1039"/>
      <c r="T54" s="1039"/>
      <c r="U54" s="1039"/>
      <c r="V54" s="1039"/>
      <c r="W54" s="1039"/>
      <c r="X54" s="1040"/>
      <c r="Y54" s="1039"/>
      <c r="Z54" s="1039"/>
    </row>
    <row r="55" spans="1:26" ht="16.5" thickTop="1">
      <c r="A55" s="828">
        <v>135</v>
      </c>
      <c r="B55" s="865" t="s">
        <v>1888</v>
      </c>
      <c r="C55" s="866" t="s">
        <v>560</v>
      </c>
      <c r="D55" s="865"/>
      <c r="E55" s="880"/>
      <c r="F55" s="880">
        <f t="shared" si="1"/>
        <v>0</v>
      </c>
      <c r="G55" s="999"/>
      <c r="H55" s="1000"/>
      <c r="I55" s="1000"/>
      <c r="J55" s="1001"/>
      <c r="K55" s="492"/>
      <c r="L55" s="492"/>
      <c r="M55" s="492"/>
      <c r="N55" s="926"/>
      <c r="O55" s="1078" t="s">
        <v>560</v>
      </c>
      <c r="P55" s="488"/>
      <c r="Q55" s="933"/>
      <c r="R55" s="1039"/>
      <c r="S55" s="1039"/>
      <c r="T55" s="1039"/>
      <c r="U55" s="1039"/>
      <c r="V55" s="1039"/>
      <c r="W55" s="1039"/>
      <c r="X55" s="1040"/>
      <c r="Y55" s="1039"/>
      <c r="Z55" s="1039"/>
    </row>
    <row r="56" spans="1:26" ht="15.75">
      <c r="A56" s="828">
        <v>140</v>
      </c>
      <c r="B56" s="858" t="s">
        <v>1418</v>
      </c>
      <c r="C56" s="838" t="s">
        <v>1677</v>
      </c>
      <c r="D56" s="858"/>
      <c r="E56" s="876"/>
      <c r="F56" s="876">
        <f t="shared" si="1"/>
        <v>0</v>
      </c>
      <c r="G56" s="1002"/>
      <c r="H56" s="1003"/>
      <c r="I56" s="1003"/>
      <c r="J56" s="1004"/>
      <c r="K56" s="492"/>
      <c r="L56" s="492"/>
      <c r="M56" s="492"/>
      <c r="N56" s="926"/>
      <c r="O56" s="1079" t="s">
        <v>1677</v>
      </c>
      <c r="P56" s="488"/>
      <c r="Q56" s="933"/>
      <c r="R56" s="1039"/>
      <c r="S56" s="1039"/>
      <c r="T56" s="1039"/>
      <c r="U56" s="1039"/>
      <c r="V56" s="1039"/>
      <c r="W56" s="1039"/>
      <c r="X56" s="1040"/>
      <c r="Y56" s="1039"/>
      <c r="Z56" s="1039"/>
    </row>
    <row r="57" spans="1:26" ht="15.75">
      <c r="A57" s="828">
        <v>145</v>
      </c>
      <c r="B57" s="859" t="s">
        <v>1510</v>
      </c>
      <c r="C57" s="859" t="s">
        <v>1518</v>
      </c>
      <c r="D57" s="861"/>
      <c r="E57" s="877"/>
      <c r="F57" s="877">
        <f t="shared" si="1"/>
        <v>0</v>
      </c>
      <c r="G57" s="1005"/>
      <c r="H57" s="1006"/>
      <c r="I57" s="1006"/>
      <c r="J57" s="1007"/>
      <c r="K57" s="492"/>
      <c r="L57" s="492"/>
      <c r="M57" s="492"/>
      <c r="N57" s="926"/>
      <c r="O57" s="1080" t="s">
        <v>1518</v>
      </c>
      <c r="P57" s="488"/>
      <c r="Q57" s="933"/>
      <c r="R57" s="1039"/>
      <c r="S57" s="1039"/>
      <c r="T57" s="1039"/>
      <c r="U57" s="1039"/>
      <c r="V57" s="1039"/>
      <c r="W57" s="1039"/>
      <c r="X57" s="1040"/>
      <c r="Y57" s="1039"/>
      <c r="Z57" s="1039"/>
    </row>
    <row r="58" spans="1:26" ht="15.75">
      <c r="A58" s="828">
        <v>150</v>
      </c>
      <c r="B58" s="798" t="s">
        <v>562</v>
      </c>
      <c r="C58" s="798" t="s">
        <v>1507</v>
      </c>
      <c r="D58" s="881"/>
      <c r="E58" s="882"/>
      <c r="F58" s="882">
        <f t="shared" si="1"/>
        <v>0</v>
      </c>
      <c r="G58" s="1008"/>
      <c r="H58" s="1009"/>
      <c r="I58" s="1009"/>
      <c r="J58" s="1010"/>
      <c r="K58" s="492"/>
      <c r="L58" s="492"/>
      <c r="M58" s="492"/>
      <c r="N58" s="926"/>
      <c r="O58" s="1081" t="s">
        <v>1507</v>
      </c>
      <c r="P58" s="488"/>
      <c r="Q58" s="933"/>
      <c r="R58" s="1039"/>
      <c r="S58" s="1039"/>
      <c r="T58" s="1039"/>
      <c r="U58" s="1039"/>
      <c r="V58" s="1039"/>
      <c r="W58" s="1039"/>
      <c r="X58" s="1040"/>
      <c r="Y58" s="1039"/>
      <c r="Z58" s="1039"/>
    </row>
    <row r="59" spans="1:26" ht="15.75" customHeight="1" hidden="1">
      <c r="A59" s="828">
        <v>160</v>
      </c>
      <c r="B59" s="878"/>
      <c r="C59" s="879"/>
      <c r="D59" s="865"/>
      <c r="E59" s="880"/>
      <c r="F59" s="880">
        <f t="shared" si="1"/>
        <v>0</v>
      </c>
      <c r="G59" s="999"/>
      <c r="H59" s="1000"/>
      <c r="I59" s="1000"/>
      <c r="J59" s="1001"/>
      <c r="K59" s="492"/>
      <c r="L59" s="492"/>
      <c r="M59" s="492"/>
      <c r="N59" s="926"/>
      <c r="O59" s="1078"/>
      <c r="P59" s="488"/>
      <c r="Q59" s="933"/>
      <c r="R59" s="1039"/>
      <c r="S59" s="1039"/>
      <c r="T59" s="1039"/>
      <c r="U59" s="1039"/>
      <c r="V59" s="1039"/>
      <c r="W59" s="1039"/>
      <c r="X59" s="1040"/>
      <c r="Y59" s="1039"/>
      <c r="Z59" s="1039"/>
    </row>
    <row r="60" spans="1:26" ht="15.75">
      <c r="A60" s="1045">
        <v>162</v>
      </c>
      <c r="B60" s="860" t="s">
        <v>913</v>
      </c>
      <c r="C60" s="831" t="s">
        <v>1392</v>
      </c>
      <c r="D60" s="860"/>
      <c r="E60" s="832"/>
      <c r="F60" s="832">
        <f t="shared" si="1"/>
        <v>0</v>
      </c>
      <c r="G60" s="978"/>
      <c r="H60" s="979"/>
      <c r="I60" s="979"/>
      <c r="J60" s="980"/>
      <c r="K60" s="493"/>
      <c r="L60" s="493"/>
      <c r="M60" s="493"/>
      <c r="N60" s="926"/>
      <c r="O60" s="1073" t="s">
        <v>1392</v>
      </c>
      <c r="P60" s="488"/>
      <c r="Q60" s="933"/>
      <c r="R60" s="1039"/>
      <c r="S60" s="1039"/>
      <c r="T60" s="1039"/>
      <c r="U60" s="1039"/>
      <c r="V60" s="1039"/>
      <c r="W60" s="1039"/>
      <c r="X60" s="1040"/>
      <c r="Y60" s="1039"/>
      <c r="Z60" s="1039"/>
    </row>
    <row r="61" spans="1:26" ht="19.5" thickBot="1">
      <c r="A61" s="828">
        <v>165</v>
      </c>
      <c r="B61" s="793" t="s">
        <v>1675</v>
      </c>
      <c r="C61" s="794" t="s">
        <v>1541</v>
      </c>
      <c r="D61" s="795"/>
      <c r="E61" s="796"/>
      <c r="F61" s="796">
        <f t="shared" si="1"/>
        <v>0</v>
      </c>
      <c r="G61" s="1011"/>
      <c r="H61" s="1012"/>
      <c r="I61" s="1012"/>
      <c r="J61" s="1013"/>
      <c r="K61" s="494"/>
      <c r="L61" s="494"/>
      <c r="M61" s="494"/>
      <c r="N61" s="926"/>
      <c r="O61" s="1082" t="s">
        <v>1541</v>
      </c>
      <c r="P61" s="488"/>
      <c r="Q61" s="933"/>
      <c r="R61" s="1039"/>
      <c r="S61" s="1039"/>
      <c r="T61" s="1039"/>
      <c r="U61" s="1039"/>
      <c r="V61" s="1039"/>
      <c r="W61" s="1039"/>
      <c r="X61" s="1040"/>
      <c r="Y61" s="1039"/>
      <c r="Z61" s="1039"/>
    </row>
    <row r="62" spans="1:26" ht="20.25" thickBot="1" thickTop="1">
      <c r="A62" s="828">
        <v>175</v>
      </c>
      <c r="B62" s="906" t="s">
        <v>445</v>
      </c>
      <c r="C62" s="907"/>
      <c r="D62" s="907"/>
      <c r="E62" s="934">
        <f aca="true" t="shared" si="5" ref="E62:J62">+E22-E38+E54-E61</f>
        <v>0</v>
      </c>
      <c r="F62" s="934">
        <f t="shared" si="5"/>
        <v>0</v>
      </c>
      <c r="G62" s="1014">
        <f t="shared" si="5"/>
        <v>0</v>
      </c>
      <c r="H62" s="1015">
        <f t="shared" si="5"/>
        <v>0</v>
      </c>
      <c r="I62" s="1015">
        <f t="shared" si="5"/>
        <v>0</v>
      </c>
      <c r="J62" s="1016">
        <f t="shared" si="5"/>
        <v>0</v>
      </c>
      <c r="K62" s="476">
        <f>+K22-K38+K54</f>
        <v>0</v>
      </c>
      <c r="L62" s="476">
        <f>+L22-L38+L54</f>
        <v>0</v>
      </c>
      <c r="M62" s="476">
        <f>+M22-M38+M54</f>
        <v>0</v>
      </c>
      <c r="N62" s="926"/>
      <c r="O62" s="1083"/>
      <c r="P62" s="488"/>
      <c r="Q62" s="933"/>
      <c r="R62" s="1039"/>
      <c r="S62" s="1039"/>
      <c r="T62" s="1039"/>
      <c r="U62" s="1039"/>
      <c r="V62" s="1039"/>
      <c r="W62" s="1039"/>
      <c r="X62" s="1040"/>
      <c r="Y62" s="1039"/>
      <c r="Z62" s="1039"/>
    </row>
    <row r="63" spans="1:26" ht="12" customHeight="1" hidden="1">
      <c r="A63" s="828">
        <v>180</v>
      </c>
      <c r="B63" s="1092">
        <f>+IF(+SUM(E$63:J$63)=0,0,"Контрола: дефицит/излишък = финансиране с обратен знак (V. + VІ. = 0)")</f>
        <v>0</v>
      </c>
      <c r="C63" s="1093"/>
      <c r="D63" s="1093"/>
      <c r="E63" s="1094">
        <f aca="true" t="shared" si="6" ref="E63:J63">+E$62+E$64</f>
        <v>0</v>
      </c>
      <c r="F63" s="1094">
        <f t="shared" si="6"/>
        <v>0</v>
      </c>
      <c r="G63" s="1095">
        <f t="shared" si="6"/>
        <v>0</v>
      </c>
      <c r="H63" s="1095">
        <f t="shared" si="6"/>
        <v>0</v>
      </c>
      <c r="I63" s="1095">
        <f t="shared" si="6"/>
        <v>0</v>
      </c>
      <c r="J63" s="1096">
        <f t="shared" si="6"/>
        <v>0</v>
      </c>
      <c r="K63" s="492" t="e">
        <f>+K62+K64</f>
        <v>#REF!</v>
      </c>
      <c r="L63" s="492" t="e">
        <f>+L62+L64</f>
        <v>#REF!</v>
      </c>
      <c r="M63" s="492" t="e">
        <f>+M62+M64</f>
        <v>#REF!</v>
      </c>
      <c r="N63" s="926"/>
      <c r="O63" s="1084"/>
      <c r="P63" s="488"/>
      <c r="Q63" s="933"/>
      <c r="R63" s="1039"/>
      <c r="S63" s="1039"/>
      <c r="T63" s="1039"/>
      <c r="U63" s="1039"/>
      <c r="V63" s="1039"/>
      <c r="W63" s="1039"/>
      <c r="X63" s="1040"/>
      <c r="Y63" s="1039"/>
      <c r="Z63" s="1039"/>
    </row>
    <row r="64" spans="1:26" ht="19.5" thickBot="1">
      <c r="A64" s="828">
        <v>185</v>
      </c>
      <c r="B64" s="839" t="s">
        <v>1542</v>
      </c>
      <c r="C64" s="864" t="s">
        <v>1419</v>
      </c>
      <c r="D64" s="864"/>
      <c r="E64" s="935">
        <f>SUM(+E66+E74+E75+E82+E83+E84+E87+E88+E89+E90+E91+E92+E93)</f>
        <v>0</v>
      </c>
      <c r="F64" s="935">
        <f>SUM(+F66+F74+F75+F82+F83+F84+F87+F88+F89+F90+F91+F92+F93)</f>
        <v>0</v>
      </c>
      <c r="G64" s="1017">
        <f aca="true" t="shared" si="7" ref="G64:L64">SUM(+G66+G74+G75+G82+G83+G84+G87+G88+G89+G90+G91+G92+G93)</f>
        <v>0</v>
      </c>
      <c r="H64" s="1018">
        <f>SUM(+H66+H74+H75+H82+H83+H84+H87+H88+H89+H90+H91+H92+H93)</f>
        <v>0</v>
      </c>
      <c r="I64" s="1018">
        <f>SUM(+I66+I74+I75+I82+I83+I84+I87+I88+I89+I90+I91+I92+I93)</f>
        <v>0</v>
      </c>
      <c r="J64" s="1019">
        <f>SUM(+J66+J74+J75+J82+J83+J84+J87+J88+J89+J90+J91+J92+J93)</f>
        <v>0</v>
      </c>
      <c r="K64" s="495" t="e">
        <f t="shared" si="7"/>
        <v>#REF!</v>
      </c>
      <c r="L64" s="495" t="e">
        <f t="shared" si="7"/>
        <v>#REF!</v>
      </c>
      <c r="M64" s="495" t="e">
        <f>SUM(+M66+M74+M75+M82+M83+M84+M87+M88+M89+M90+M91+M93+M94)</f>
        <v>#REF!</v>
      </c>
      <c r="N64" s="926"/>
      <c r="O64" s="1085" t="s">
        <v>1419</v>
      </c>
      <c r="P64" s="488"/>
      <c r="Q64" s="933"/>
      <c r="R64" s="1039"/>
      <c r="S64" s="1039"/>
      <c r="T64" s="1039"/>
      <c r="U64" s="1039"/>
      <c r="V64" s="1039"/>
      <c r="W64" s="1039"/>
      <c r="X64" s="1040"/>
      <c r="Y64" s="1039"/>
      <c r="Z64" s="1039"/>
    </row>
    <row r="65" spans="1:26" ht="16.5" hidden="1" thickTop="1">
      <c r="A65" s="828">
        <v>190</v>
      </c>
      <c r="B65" s="814"/>
      <c r="C65" s="814"/>
      <c r="D65" s="814"/>
      <c r="E65" s="815"/>
      <c r="F65" s="902">
        <f t="shared" si="1"/>
        <v>0</v>
      </c>
      <c r="G65" s="1020"/>
      <c r="H65" s="1021"/>
      <c r="I65" s="1021"/>
      <c r="J65" s="1022"/>
      <c r="K65" s="496"/>
      <c r="L65" s="496"/>
      <c r="M65" s="496"/>
      <c r="N65" s="926"/>
      <c r="O65" s="1086"/>
      <c r="P65" s="488"/>
      <c r="Q65" s="933"/>
      <c r="R65" s="1039"/>
      <c r="S65" s="1039"/>
      <c r="T65" s="1039"/>
      <c r="U65" s="1039"/>
      <c r="V65" s="1039"/>
      <c r="W65" s="1039"/>
      <c r="X65" s="1040"/>
      <c r="Y65" s="1039"/>
      <c r="Z65" s="1039"/>
    </row>
    <row r="66" spans="1:26" ht="16.5" thickTop="1">
      <c r="A66" s="1046">
        <v>195</v>
      </c>
      <c r="B66" s="861" t="s">
        <v>1420</v>
      </c>
      <c r="C66" s="859" t="s">
        <v>493</v>
      </c>
      <c r="D66" s="861"/>
      <c r="E66" s="877">
        <f>SUM(E67:E73)</f>
        <v>0</v>
      </c>
      <c r="F66" s="877">
        <f>SUM(F67:F73)</f>
        <v>0</v>
      </c>
      <c r="G66" s="1005">
        <f aca="true" t="shared" si="8" ref="G66:M66">SUM(G67:G73)</f>
        <v>0</v>
      </c>
      <c r="H66" s="1006">
        <f>SUM(H67:H73)</f>
        <v>0</v>
      </c>
      <c r="I66" s="1006">
        <f>SUM(I67:I73)</f>
        <v>0</v>
      </c>
      <c r="J66" s="1007">
        <f>SUM(J67:J73)</f>
        <v>0</v>
      </c>
      <c r="K66" s="887" t="e">
        <f t="shared" si="8"/>
        <v>#REF!</v>
      </c>
      <c r="L66" s="887" t="e">
        <f t="shared" si="8"/>
        <v>#REF!</v>
      </c>
      <c r="M66" s="887" t="e">
        <f t="shared" si="8"/>
        <v>#REF!</v>
      </c>
      <c r="N66" s="926"/>
      <c r="O66" s="1080" t="s">
        <v>493</v>
      </c>
      <c r="P66" s="888"/>
      <c r="Q66" s="933"/>
      <c r="R66" s="1039"/>
      <c r="S66" s="1039"/>
      <c r="T66" s="1039"/>
      <c r="U66" s="1039"/>
      <c r="V66" s="1039"/>
      <c r="W66" s="1039"/>
      <c r="X66" s="1040"/>
      <c r="Y66" s="1039"/>
      <c r="Z66" s="1039"/>
    </row>
    <row r="67" spans="1:26" ht="15.75">
      <c r="A67" s="1047">
        <v>200</v>
      </c>
      <c r="B67" s="829" t="s">
        <v>1421</v>
      </c>
      <c r="C67" s="829" t="s">
        <v>1519</v>
      </c>
      <c r="D67" s="829"/>
      <c r="E67" s="830"/>
      <c r="F67" s="830">
        <f t="shared" si="1"/>
        <v>0</v>
      </c>
      <c r="G67" s="975"/>
      <c r="H67" s="976"/>
      <c r="I67" s="976"/>
      <c r="J67" s="977"/>
      <c r="K67" s="889" t="e">
        <f>+#REF!+#REF!+#REF!+#REF!+#REF!+#REF!+#REF!</f>
        <v>#REF!</v>
      </c>
      <c r="L67" s="889" t="e">
        <f>+#REF!+#REF!+#REF!+#REF!+#REF!+#REF!+#REF!</f>
        <v>#REF!</v>
      </c>
      <c r="M67" s="889" t="e">
        <f>+#REF!+#REF!+#REF!+#REF!+#REF!+#REF!+#REF!</f>
        <v>#REF!</v>
      </c>
      <c r="N67" s="926"/>
      <c r="O67" s="1072" t="s">
        <v>1519</v>
      </c>
      <c r="P67" s="890"/>
      <c r="Q67" s="933"/>
      <c r="R67" s="1039"/>
      <c r="S67" s="1039"/>
      <c r="T67" s="1039"/>
      <c r="U67" s="1039"/>
      <c r="V67" s="1039"/>
      <c r="W67" s="1039"/>
      <c r="X67" s="1040"/>
      <c r="Y67" s="1039"/>
      <c r="Z67" s="1039"/>
    </row>
    <row r="68" spans="1:26" ht="15.75">
      <c r="A68" s="1047">
        <v>205</v>
      </c>
      <c r="B68" s="838" t="s">
        <v>1422</v>
      </c>
      <c r="C68" s="838" t="s">
        <v>1520</v>
      </c>
      <c r="D68" s="838"/>
      <c r="E68" s="876"/>
      <c r="F68" s="876">
        <f t="shared" si="1"/>
        <v>0</v>
      </c>
      <c r="G68" s="1002"/>
      <c r="H68" s="1003"/>
      <c r="I68" s="1003"/>
      <c r="J68" s="1004"/>
      <c r="K68" s="889" t="e">
        <f>+#REF!+#REF!+#REF!+#REF!+#REF!+#REF!+#REF!+#REF!</f>
        <v>#REF!</v>
      </c>
      <c r="L68" s="889" t="e">
        <f>+#REF!+#REF!+#REF!+#REF!+#REF!+#REF!+#REF!+#REF!</f>
        <v>#REF!</v>
      </c>
      <c r="M68" s="889" t="e">
        <f>+#REF!+#REF!+#REF!+#REF!+#REF!+#REF!+#REF!+#REF!</f>
        <v>#REF!</v>
      </c>
      <c r="N68" s="926"/>
      <c r="O68" s="1079" t="s">
        <v>1520</v>
      </c>
      <c r="P68" s="890"/>
      <c r="Q68" s="933"/>
      <c r="R68" s="1039"/>
      <c r="S68" s="1039"/>
      <c r="T68" s="1039"/>
      <c r="U68" s="1039"/>
      <c r="V68" s="1039"/>
      <c r="W68" s="1039"/>
      <c r="X68" s="1040"/>
      <c r="Y68" s="1039"/>
      <c r="Z68" s="1039"/>
    </row>
    <row r="69" spans="1:26" ht="15.75">
      <c r="A69" s="1047">
        <v>210</v>
      </c>
      <c r="B69" s="838" t="s">
        <v>1423</v>
      </c>
      <c r="C69" s="838" t="s">
        <v>1393</v>
      </c>
      <c r="D69" s="838"/>
      <c r="E69" s="876"/>
      <c r="F69" s="876">
        <f t="shared" si="1"/>
        <v>0</v>
      </c>
      <c r="G69" s="1002"/>
      <c r="H69" s="1003"/>
      <c r="I69" s="1003"/>
      <c r="J69" s="1004"/>
      <c r="K69" s="889" t="e">
        <f>+#REF!</f>
        <v>#REF!</v>
      </c>
      <c r="L69" s="889" t="e">
        <f>+#REF!</f>
        <v>#REF!</v>
      </c>
      <c r="M69" s="889" t="e">
        <f>+#REF!</f>
        <v>#REF!</v>
      </c>
      <c r="N69" s="926"/>
      <c r="O69" s="1079" t="s">
        <v>1393</v>
      </c>
      <c r="P69" s="890"/>
      <c r="Q69" s="933"/>
      <c r="R69" s="1039"/>
      <c r="S69" s="1039"/>
      <c r="T69" s="1039"/>
      <c r="U69" s="1039"/>
      <c r="V69" s="1039"/>
      <c r="W69" s="1039"/>
      <c r="X69" s="1040"/>
      <c r="Y69" s="1039"/>
      <c r="Z69" s="1039"/>
    </row>
    <row r="70" spans="1:26" ht="15.75">
      <c r="A70" s="1047">
        <v>215</v>
      </c>
      <c r="B70" s="838" t="s">
        <v>468</v>
      </c>
      <c r="C70" s="838" t="s">
        <v>1394</v>
      </c>
      <c r="D70" s="838"/>
      <c r="E70" s="876"/>
      <c r="F70" s="876">
        <f t="shared" si="1"/>
        <v>0</v>
      </c>
      <c r="G70" s="1002"/>
      <c r="H70" s="1003"/>
      <c r="I70" s="1003"/>
      <c r="J70" s="1004"/>
      <c r="K70" s="889" t="e">
        <f>+#REF!</f>
        <v>#REF!</v>
      </c>
      <c r="L70" s="889" t="e">
        <f>+#REF!</f>
        <v>#REF!</v>
      </c>
      <c r="M70" s="889" t="e">
        <f>+#REF!</f>
        <v>#REF!</v>
      </c>
      <c r="N70" s="926"/>
      <c r="O70" s="1079" t="s">
        <v>1394</v>
      </c>
      <c r="P70" s="890"/>
      <c r="Q70" s="933"/>
      <c r="R70" s="1039"/>
      <c r="S70" s="1039"/>
      <c r="T70" s="1039"/>
      <c r="U70" s="1039"/>
      <c r="V70" s="1039"/>
      <c r="W70" s="1039"/>
      <c r="X70" s="1040"/>
      <c r="Y70" s="1039"/>
      <c r="Z70" s="1039"/>
    </row>
    <row r="71" spans="1:26" ht="15.75">
      <c r="A71" s="1047">
        <v>220</v>
      </c>
      <c r="B71" s="838" t="s">
        <v>1424</v>
      </c>
      <c r="C71" s="838" t="s">
        <v>1521</v>
      </c>
      <c r="D71" s="838"/>
      <c r="E71" s="876"/>
      <c r="F71" s="876">
        <f t="shared" si="1"/>
        <v>0</v>
      </c>
      <c r="G71" s="1002"/>
      <c r="H71" s="1003"/>
      <c r="I71" s="1003"/>
      <c r="J71" s="1004"/>
      <c r="K71" s="889" t="e">
        <f>+#REF!</f>
        <v>#REF!</v>
      </c>
      <c r="L71" s="889" t="e">
        <f>+#REF!</f>
        <v>#REF!</v>
      </c>
      <c r="M71" s="889" t="e">
        <f>+#REF!</f>
        <v>#REF!</v>
      </c>
      <c r="N71" s="926"/>
      <c r="O71" s="1079" t="s">
        <v>1521</v>
      </c>
      <c r="P71" s="890"/>
      <c r="Q71" s="933"/>
      <c r="R71" s="1039"/>
      <c r="S71" s="1039"/>
      <c r="T71" s="1039"/>
      <c r="U71" s="1039"/>
      <c r="V71" s="1039"/>
      <c r="W71" s="1039"/>
      <c r="X71" s="1040"/>
      <c r="Y71" s="1039"/>
      <c r="Z71" s="1039"/>
    </row>
    <row r="72" spans="1:26" ht="15.75">
      <c r="A72" s="1047">
        <v>230</v>
      </c>
      <c r="B72" s="891" t="s">
        <v>1532</v>
      </c>
      <c r="C72" s="891" t="s">
        <v>1522</v>
      </c>
      <c r="D72" s="891"/>
      <c r="E72" s="876"/>
      <c r="F72" s="876">
        <f t="shared" si="1"/>
        <v>0</v>
      </c>
      <c r="G72" s="1002"/>
      <c r="H72" s="1003"/>
      <c r="I72" s="1003"/>
      <c r="J72" s="1004"/>
      <c r="K72" s="889" t="e">
        <f>+#REF!+#REF!</f>
        <v>#REF!</v>
      </c>
      <c r="L72" s="889" t="e">
        <f>+#REF!+#REF!</f>
        <v>#REF!</v>
      </c>
      <c r="M72" s="889" t="e">
        <f>+#REF!+#REF!</f>
        <v>#REF!</v>
      </c>
      <c r="N72" s="926"/>
      <c r="O72" s="1079" t="s">
        <v>1522</v>
      </c>
      <c r="P72" s="890"/>
      <c r="Q72" s="933"/>
      <c r="R72" s="1039"/>
      <c r="S72" s="1039"/>
      <c r="T72" s="1039"/>
      <c r="U72" s="1039"/>
      <c r="V72" s="1039"/>
      <c r="W72" s="1039"/>
      <c r="X72" s="1040"/>
      <c r="Y72" s="1039"/>
      <c r="Z72" s="1039"/>
    </row>
    <row r="73" spans="1:26" ht="15.75">
      <c r="A73" s="1047">
        <v>235</v>
      </c>
      <c r="B73" s="897" t="s">
        <v>1427</v>
      </c>
      <c r="C73" s="897" t="s">
        <v>1523</v>
      </c>
      <c r="D73" s="897"/>
      <c r="E73" s="832"/>
      <c r="F73" s="832">
        <f t="shared" si="1"/>
        <v>0</v>
      </c>
      <c r="G73" s="978"/>
      <c r="H73" s="979"/>
      <c r="I73" s="979"/>
      <c r="J73" s="980"/>
      <c r="K73" s="889" t="e">
        <f>+#REF!+#REF!+#REF!</f>
        <v>#REF!</v>
      </c>
      <c r="L73" s="889" t="e">
        <f>+#REF!+#REF!+#REF!</f>
        <v>#REF!</v>
      </c>
      <c r="M73" s="889" t="e">
        <f>+#REF!+#REF!+#REF!</f>
        <v>#REF!</v>
      </c>
      <c r="N73" s="926"/>
      <c r="O73" s="1073" t="s">
        <v>1523</v>
      </c>
      <c r="P73" s="890"/>
      <c r="Q73" s="933"/>
      <c r="R73" s="1039"/>
      <c r="S73" s="1039"/>
      <c r="T73" s="1039"/>
      <c r="U73" s="1039"/>
      <c r="V73" s="1039"/>
      <c r="W73" s="1039"/>
      <c r="X73" s="1040"/>
      <c r="Y73" s="1039"/>
      <c r="Z73" s="1039"/>
    </row>
    <row r="74" spans="1:26" ht="15.75">
      <c r="A74" s="1047">
        <v>240</v>
      </c>
      <c r="B74" s="865" t="s">
        <v>1425</v>
      </c>
      <c r="C74" s="866" t="s">
        <v>1395</v>
      </c>
      <c r="D74" s="865"/>
      <c r="E74" s="880"/>
      <c r="F74" s="880">
        <f t="shared" si="1"/>
        <v>0</v>
      </c>
      <c r="G74" s="999"/>
      <c r="H74" s="1000"/>
      <c r="I74" s="1000"/>
      <c r="J74" s="1001"/>
      <c r="K74" s="889" t="e">
        <f>#REF!</f>
        <v>#REF!</v>
      </c>
      <c r="L74" s="889" t="e">
        <f>#REF!</f>
        <v>#REF!</v>
      </c>
      <c r="M74" s="889" t="e">
        <f>#REF!</f>
        <v>#REF!</v>
      </c>
      <c r="N74" s="926"/>
      <c r="O74" s="1078" t="s">
        <v>1395</v>
      </c>
      <c r="P74" s="890"/>
      <c r="Q74" s="933"/>
      <c r="R74" s="1039"/>
      <c r="S74" s="1039"/>
      <c r="T74" s="1039"/>
      <c r="U74" s="1039"/>
      <c r="V74" s="1039"/>
      <c r="W74" s="1039"/>
      <c r="X74" s="1040"/>
      <c r="Y74" s="1039"/>
      <c r="Z74" s="1039"/>
    </row>
    <row r="75" spans="1:26" ht="15.75">
      <c r="A75" s="1047">
        <v>245</v>
      </c>
      <c r="B75" s="861" t="s">
        <v>1428</v>
      </c>
      <c r="C75" s="859" t="s">
        <v>494</v>
      </c>
      <c r="D75" s="861"/>
      <c r="E75" s="877">
        <f>SUM(E76:E81)</f>
        <v>0</v>
      </c>
      <c r="F75" s="877">
        <f>SUM(F76:F81)</f>
        <v>0</v>
      </c>
      <c r="G75" s="1005">
        <f aca="true" t="shared" si="9" ref="G75:M75">SUM(G76:G81)</f>
        <v>0</v>
      </c>
      <c r="H75" s="1006">
        <f>SUM(H76:H81)</f>
        <v>0</v>
      </c>
      <c r="I75" s="1006">
        <f>SUM(I76:I81)</f>
        <v>0</v>
      </c>
      <c r="J75" s="1007">
        <f>SUM(J76:J81)</f>
        <v>0</v>
      </c>
      <c r="K75" s="892">
        <f t="shared" si="9"/>
        <v>0</v>
      </c>
      <c r="L75" s="892">
        <f t="shared" si="9"/>
        <v>0</v>
      </c>
      <c r="M75" s="892">
        <f t="shared" si="9"/>
        <v>0</v>
      </c>
      <c r="N75" s="926"/>
      <c r="O75" s="1080" t="s">
        <v>494</v>
      </c>
      <c r="P75" s="890"/>
      <c r="Q75" s="933"/>
      <c r="R75" s="1039"/>
      <c r="S75" s="1039"/>
      <c r="T75" s="1039"/>
      <c r="U75" s="1039"/>
      <c r="V75" s="1039"/>
      <c r="W75" s="1039"/>
      <c r="X75" s="1040"/>
      <c r="Y75" s="1039"/>
      <c r="Z75" s="1039"/>
    </row>
    <row r="76" spans="1:26" ht="15.75">
      <c r="A76" s="1047">
        <v>250</v>
      </c>
      <c r="B76" s="829" t="s">
        <v>1429</v>
      </c>
      <c r="C76" s="829" t="s">
        <v>1524</v>
      </c>
      <c r="D76" s="829"/>
      <c r="E76" s="830"/>
      <c r="F76" s="830">
        <f t="shared" si="1"/>
        <v>0</v>
      </c>
      <c r="G76" s="975"/>
      <c r="H76" s="976"/>
      <c r="I76" s="976"/>
      <c r="J76" s="977"/>
      <c r="K76" s="892"/>
      <c r="L76" s="892"/>
      <c r="M76" s="892"/>
      <c r="N76" s="926"/>
      <c r="O76" s="1072" t="s">
        <v>1524</v>
      </c>
      <c r="P76" s="890"/>
      <c r="Q76" s="933"/>
      <c r="R76" s="1039"/>
      <c r="S76" s="1039"/>
      <c r="T76" s="1039"/>
      <c r="U76" s="1039"/>
      <c r="V76" s="1039"/>
      <c r="W76" s="1039"/>
      <c r="X76" s="1040"/>
      <c r="Y76" s="1039"/>
      <c r="Z76" s="1039"/>
    </row>
    <row r="77" spans="1:26" ht="15.75">
      <c r="A77" s="1047">
        <v>260</v>
      </c>
      <c r="B77" s="838" t="s">
        <v>1430</v>
      </c>
      <c r="C77" s="838" t="s">
        <v>1525</v>
      </c>
      <c r="D77" s="838"/>
      <c r="E77" s="876"/>
      <c r="F77" s="876">
        <f t="shared" si="1"/>
        <v>0</v>
      </c>
      <c r="G77" s="1002"/>
      <c r="H77" s="1003"/>
      <c r="I77" s="1003"/>
      <c r="J77" s="1004"/>
      <c r="K77" s="892"/>
      <c r="L77" s="892"/>
      <c r="M77" s="892"/>
      <c r="N77" s="926"/>
      <c r="O77" s="1079" t="s">
        <v>1525</v>
      </c>
      <c r="P77" s="890"/>
      <c r="Q77" s="933"/>
      <c r="R77" s="1039"/>
      <c r="S77" s="1039"/>
      <c r="T77" s="1039"/>
      <c r="U77" s="1039"/>
      <c r="V77" s="1039"/>
      <c r="W77" s="1039"/>
      <c r="X77" s="1040"/>
      <c r="Y77" s="1039"/>
      <c r="Z77" s="1039"/>
    </row>
    <row r="78" spans="1:26" ht="15.75">
      <c r="A78" s="1047">
        <v>265</v>
      </c>
      <c r="B78" s="838" t="s">
        <v>447</v>
      </c>
      <c r="C78" s="838" t="s">
        <v>1526</v>
      </c>
      <c r="D78" s="838"/>
      <c r="E78" s="876"/>
      <c r="F78" s="876">
        <f t="shared" si="1"/>
        <v>0</v>
      </c>
      <c r="G78" s="1002"/>
      <c r="H78" s="1003"/>
      <c r="I78" s="1003"/>
      <c r="J78" s="1004"/>
      <c r="K78" s="892"/>
      <c r="L78" s="892"/>
      <c r="M78" s="892"/>
      <c r="N78" s="926"/>
      <c r="O78" s="1079" t="s">
        <v>1526</v>
      </c>
      <c r="P78" s="890"/>
      <c r="Q78" s="933"/>
      <c r="R78" s="1039"/>
      <c r="S78" s="1039"/>
      <c r="T78" s="1039"/>
      <c r="U78" s="1039"/>
      <c r="V78" s="1039"/>
      <c r="W78" s="1039"/>
      <c r="X78" s="1040"/>
      <c r="Y78" s="1039"/>
      <c r="Z78" s="1039"/>
    </row>
    <row r="79" spans="1:26" ht="15.75" customHeight="1" hidden="1">
      <c r="A79" s="1047"/>
      <c r="B79" s="838"/>
      <c r="C79" s="838"/>
      <c r="D79" s="838"/>
      <c r="E79" s="876"/>
      <c r="F79" s="876">
        <f t="shared" si="1"/>
        <v>0</v>
      </c>
      <c r="G79" s="1002"/>
      <c r="H79" s="1003"/>
      <c r="I79" s="1003"/>
      <c r="J79" s="1004"/>
      <c r="K79" s="892"/>
      <c r="L79" s="892"/>
      <c r="M79" s="892"/>
      <c r="N79" s="926"/>
      <c r="O79" s="1079"/>
      <c r="P79" s="890"/>
      <c r="Q79" s="933"/>
      <c r="R79" s="1039"/>
      <c r="S79" s="1039"/>
      <c r="T79" s="1039"/>
      <c r="U79" s="1039"/>
      <c r="V79" s="1039"/>
      <c r="W79" s="1039"/>
      <c r="X79" s="1040"/>
      <c r="Y79" s="1039"/>
      <c r="Z79" s="1039"/>
    </row>
    <row r="80" spans="1:26" ht="15.75">
      <c r="A80" s="1047">
        <v>270</v>
      </c>
      <c r="B80" s="838" t="s">
        <v>559</v>
      </c>
      <c r="C80" s="838" t="s">
        <v>1527</v>
      </c>
      <c r="D80" s="838"/>
      <c r="E80" s="876"/>
      <c r="F80" s="876">
        <f t="shared" si="1"/>
        <v>0</v>
      </c>
      <c r="G80" s="1002"/>
      <c r="H80" s="1003"/>
      <c r="I80" s="1003"/>
      <c r="J80" s="1004"/>
      <c r="K80" s="892"/>
      <c r="L80" s="892"/>
      <c r="M80" s="892"/>
      <c r="N80" s="926"/>
      <c r="O80" s="1079" t="s">
        <v>1527</v>
      </c>
      <c r="P80" s="890"/>
      <c r="Q80" s="933"/>
      <c r="R80" s="1039"/>
      <c r="S80" s="1039"/>
      <c r="T80" s="1039"/>
      <c r="U80" s="1039"/>
      <c r="V80" s="1039"/>
      <c r="W80" s="1039"/>
      <c r="X80" s="1040"/>
      <c r="Y80" s="1039"/>
      <c r="Z80" s="1039"/>
    </row>
    <row r="81" spans="1:26" ht="15.75">
      <c r="A81" s="1047">
        <v>275</v>
      </c>
      <c r="B81" s="831" t="s">
        <v>558</v>
      </c>
      <c r="C81" s="831" t="s">
        <v>1528</v>
      </c>
      <c r="D81" s="831"/>
      <c r="E81" s="832"/>
      <c r="F81" s="832">
        <f t="shared" si="1"/>
        <v>0</v>
      </c>
      <c r="G81" s="978"/>
      <c r="H81" s="979"/>
      <c r="I81" s="979"/>
      <c r="J81" s="980"/>
      <c r="K81" s="892"/>
      <c r="L81" s="892"/>
      <c r="M81" s="892"/>
      <c r="N81" s="926"/>
      <c r="O81" s="1073" t="s">
        <v>1528</v>
      </c>
      <c r="P81" s="890"/>
      <c r="Q81" s="933"/>
      <c r="R81" s="1039"/>
      <c r="S81" s="1039"/>
      <c r="T81" s="1039"/>
      <c r="U81" s="1039"/>
      <c r="V81" s="1039"/>
      <c r="W81" s="1039"/>
      <c r="X81" s="1040"/>
      <c r="Y81" s="1039"/>
      <c r="Z81" s="1039"/>
    </row>
    <row r="82" spans="1:26" ht="15.75">
      <c r="A82" s="1047">
        <v>280</v>
      </c>
      <c r="B82" s="865" t="s">
        <v>1506</v>
      </c>
      <c r="C82" s="866" t="s">
        <v>1396</v>
      </c>
      <c r="D82" s="865"/>
      <c r="E82" s="880"/>
      <c r="F82" s="880">
        <f t="shared" si="1"/>
        <v>0</v>
      </c>
      <c r="G82" s="999"/>
      <c r="H82" s="1000"/>
      <c r="I82" s="1000"/>
      <c r="J82" s="1001"/>
      <c r="K82" s="892"/>
      <c r="L82" s="892"/>
      <c r="M82" s="892"/>
      <c r="N82" s="926"/>
      <c r="O82" s="1078" t="s">
        <v>1396</v>
      </c>
      <c r="P82" s="890"/>
      <c r="Q82" s="933"/>
      <c r="R82" s="1039"/>
      <c r="S82" s="1039"/>
      <c r="T82" s="1039"/>
      <c r="U82" s="1039"/>
      <c r="V82" s="1039"/>
      <c r="W82" s="1039"/>
      <c r="X82" s="1040"/>
      <c r="Y82" s="1039"/>
      <c r="Z82" s="1039"/>
    </row>
    <row r="83" spans="1:26" ht="15.75">
      <c r="A83" s="1047">
        <v>285</v>
      </c>
      <c r="B83" s="858" t="s">
        <v>448</v>
      </c>
      <c r="C83" s="838" t="s">
        <v>1397</v>
      </c>
      <c r="D83" s="858"/>
      <c r="E83" s="876"/>
      <c r="F83" s="876">
        <f t="shared" si="1"/>
        <v>0</v>
      </c>
      <c r="G83" s="1002"/>
      <c r="H83" s="1003"/>
      <c r="I83" s="1003"/>
      <c r="J83" s="1004"/>
      <c r="K83" s="892"/>
      <c r="L83" s="892"/>
      <c r="M83" s="892"/>
      <c r="N83" s="926"/>
      <c r="O83" s="1079" t="s">
        <v>1397</v>
      </c>
      <c r="P83" s="890"/>
      <c r="Q83" s="933"/>
      <c r="R83" s="1039"/>
      <c r="S83" s="1039"/>
      <c r="T83" s="1039"/>
      <c r="U83" s="1039"/>
      <c r="V83" s="1039"/>
      <c r="W83" s="1039"/>
      <c r="X83" s="1040"/>
      <c r="Y83" s="1039"/>
      <c r="Z83" s="1039"/>
    </row>
    <row r="84" spans="1:26" ht="15.75">
      <c r="A84" s="1047">
        <v>290</v>
      </c>
      <c r="B84" s="861" t="s">
        <v>1403</v>
      </c>
      <c r="C84" s="859" t="s">
        <v>52</v>
      </c>
      <c r="D84" s="861"/>
      <c r="E84" s="877">
        <f>+E85+E86</f>
        <v>0</v>
      </c>
      <c r="F84" s="877">
        <f>+F85+F86</f>
        <v>0</v>
      </c>
      <c r="G84" s="1005">
        <f aca="true" t="shared" si="10" ref="G84:M84">+G85+G86</f>
        <v>0</v>
      </c>
      <c r="H84" s="1006">
        <f>+H85+H86</f>
        <v>0</v>
      </c>
      <c r="I84" s="1006">
        <f>+I85+I86</f>
        <v>0</v>
      </c>
      <c r="J84" s="1007">
        <f>+J85+J86</f>
        <v>0</v>
      </c>
      <c r="K84" s="892">
        <f t="shared" si="10"/>
        <v>0</v>
      </c>
      <c r="L84" s="892">
        <f t="shared" si="10"/>
        <v>0</v>
      </c>
      <c r="M84" s="892">
        <f t="shared" si="10"/>
        <v>0</v>
      </c>
      <c r="N84" s="926"/>
      <c r="O84" s="1080" t="s">
        <v>52</v>
      </c>
      <c r="P84" s="890"/>
      <c r="Q84" s="933"/>
      <c r="R84" s="1039"/>
      <c r="S84" s="1039"/>
      <c r="T84" s="1039"/>
      <c r="U84" s="1039"/>
      <c r="V84" s="1039"/>
      <c r="W84" s="1039"/>
      <c r="X84" s="1040"/>
      <c r="Y84" s="1039"/>
      <c r="Z84" s="1039"/>
    </row>
    <row r="85" spans="1:26" ht="15.75">
      <c r="A85" s="1047">
        <v>295</v>
      </c>
      <c r="B85" s="829" t="s">
        <v>1402</v>
      </c>
      <c r="C85" s="829" t="s">
        <v>53</v>
      </c>
      <c r="D85" s="898"/>
      <c r="E85" s="830"/>
      <c r="F85" s="830">
        <f t="shared" si="1"/>
        <v>0</v>
      </c>
      <c r="G85" s="975"/>
      <c r="H85" s="976"/>
      <c r="I85" s="976"/>
      <c r="J85" s="977"/>
      <c r="K85" s="892"/>
      <c r="L85" s="892"/>
      <c r="M85" s="892"/>
      <c r="N85" s="926"/>
      <c r="O85" s="1072" t="s">
        <v>53</v>
      </c>
      <c r="P85" s="890"/>
      <c r="Q85" s="933"/>
      <c r="R85" s="1039"/>
      <c r="S85" s="1039"/>
      <c r="T85" s="1039"/>
      <c r="U85" s="1039"/>
      <c r="V85" s="1039"/>
      <c r="W85" s="1039"/>
      <c r="X85" s="1040"/>
      <c r="Y85" s="1039"/>
      <c r="Z85" s="1039"/>
    </row>
    <row r="86" spans="1:26" ht="15.75">
      <c r="A86" s="1047">
        <v>300</v>
      </c>
      <c r="B86" s="831" t="s">
        <v>1432</v>
      </c>
      <c r="C86" s="831" t="s">
        <v>1890</v>
      </c>
      <c r="D86" s="899"/>
      <c r="E86" s="832"/>
      <c r="F86" s="832">
        <f t="shared" si="1"/>
        <v>0</v>
      </c>
      <c r="G86" s="978"/>
      <c r="H86" s="979"/>
      <c r="I86" s="979"/>
      <c r="J86" s="980"/>
      <c r="K86" s="892"/>
      <c r="L86" s="892"/>
      <c r="M86" s="892"/>
      <c r="N86" s="926"/>
      <c r="O86" s="1073" t="s">
        <v>1890</v>
      </c>
      <c r="P86" s="890"/>
      <c r="Q86" s="933"/>
      <c r="R86" s="1039"/>
      <c r="S86" s="1039"/>
      <c r="T86" s="1039"/>
      <c r="U86" s="1039"/>
      <c r="V86" s="1039"/>
      <c r="W86" s="1039"/>
      <c r="X86" s="1040"/>
      <c r="Y86" s="1039"/>
      <c r="Z86" s="1039"/>
    </row>
    <row r="87" spans="1:26" ht="15.75">
      <c r="A87" s="1047">
        <v>310</v>
      </c>
      <c r="B87" s="865" t="s">
        <v>914</v>
      </c>
      <c r="C87" s="866" t="s">
        <v>1398</v>
      </c>
      <c r="D87" s="896"/>
      <c r="E87" s="880"/>
      <c r="F87" s="880">
        <f aca="true" t="shared" si="11" ref="F87:F94">+G87+H87+I87+J87</f>
        <v>0</v>
      </c>
      <c r="G87" s="999"/>
      <c r="H87" s="1000"/>
      <c r="I87" s="1000"/>
      <c r="J87" s="1001"/>
      <c r="K87" s="892"/>
      <c r="L87" s="892"/>
      <c r="M87" s="892"/>
      <c r="N87" s="926"/>
      <c r="O87" s="1078" t="s">
        <v>1398</v>
      </c>
      <c r="P87" s="890"/>
      <c r="Q87" s="933"/>
      <c r="R87" s="1039"/>
      <c r="S87" s="1039"/>
      <c r="T87" s="1039"/>
      <c r="U87" s="1039"/>
      <c r="V87" s="1039"/>
      <c r="W87" s="1039"/>
      <c r="X87" s="1040"/>
      <c r="Y87" s="1039"/>
      <c r="Z87" s="1039"/>
    </row>
    <row r="88" spans="1:26" ht="15.75">
      <c r="A88" s="1047">
        <v>320</v>
      </c>
      <c r="B88" s="858" t="s">
        <v>1401</v>
      </c>
      <c r="C88" s="838" t="s">
        <v>1529</v>
      </c>
      <c r="D88" s="858"/>
      <c r="E88" s="876"/>
      <c r="F88" s="876">
        <f t="shared" si="11"/>
        <v>0</v>
      </c>
      <c r="G88" s="1002"/>
      <c r="H88" s="1003"/>
      <c r="I88" s="1003"/>
      <c r="J88" s="1004"/>
      <c r="K88" s="892"/>
      <c r="L88" s="892"/>
      <c r="M88" s="892"/>
      <c r="N88" s="926"/>
      <c r="O88" s="1079" t="s">
        <v>1529</v>
      </c>
      <c r="P88" s="890"/>
      <c r="Q88" s="933"/>
      <c r="R88" s="1039"/>
      <c r="S88" s="1039"/>
      <c r="T88" s="1039"/>
      <c r="U88" s="1039"/>
      <c r="V88" s="1039"/>
      <c r="W88" s="1039"/>
      <c r="X88" s="1040"/>
      <c r="Y88" s="1039"/>
      <c r="Z88" s="1039"/>
    </row>
    <row r="89" spans="1:26" ht="15.75">
      <c r="A89" s="1047">
        <v>330</v>
      </c>
      <c r="B89" s="891" t="s">
        <v>1400</v>
      </c>
      <c r="C89" s="891" t="s">
        <v>1530</v>
      </c>
      <c r="D89" s="891"/>
      <c r="E89" s="850"/>
      <c r="F89" s="850">
        <f t="shared" si="11"/>
        <v>0</v>
      </c>
      <c r="G89" s="966"/>
      <c r="H89" s="967"/>
      <c r="I89" s="967"/>
      <c r="J89" s="968"/>
      <c r="K89" s="893"/>
      <c r="L89" s="893"/>
      <c r="M89" s="893"/>
      <c r="N89" s="926"/>
      <c r="O89" s="1069" t="s">
        <v>1530</v>
      </c>
      <c r="P89" s="890"/>
      <c r="Q89" s="933"/>
      <c r="R89" s="1039"/>
      <c r="S89" s="1039"/>
      <c r="T89" s="1039"/>
      <c r="U89" s="1039"/>
      <c r="V89" s="1039"/>
      <c r="W89" s="1039"/>
      <c r="X89" s="1040"/>
      <c r="Y89" s="1039"/>
      <c r="Z89" s="1039"/>
    </row>
    <row r="90" spans="1:26" ht="15.75">
      <c r="A90" s="1047">
        <v>335</v>
      </c>
      <c r="B90" s="838" t="s">
        <v>1399</v>
      </c>
      <c r="C90" s="838" t="s">
        <v>1531</v>
      </c>
      <c r="D90" s="891"/>
      <c r="E90" s="850"/>
      <c r="F90" s="850">
        <f t="shared" si="11"/>
        <v>0</v>
      </c>
      <c r="G90" s="966"/>
      <c r="H90" s="967"/>
      <c r="I90" s="967"/>
      <c r="J90" s="968"/>
      <c r="K90" s="893"/>
      <c r="L90" s="893"/>
      <c r="M90" s="893"/>
      <c r="N90" s="926"/>
      <c r="O90" s="1069" t="s">
        <v>1531</v>
      </c>
      <c r="P90" s="890"/>
      <c r="Q90" s="933"/>
      <c r="R90" s="1039"/>
      <c r="S90" s="1039"/>
      <c r="T90" s="1039"/>
      <c r="U90" s="1039"/>
      <c r="V90" s="1039"/>
      <c r="W90" s="1039"/>
      <c r="X90" s="1040"/>
      <c r="Y90" s="1039"/>
      <c r="Z90" s="1039"/>
    </row>
    <row r="91" spans="1:26" ht="15.75">
      <c r="A91" s="1047">
        <v>340</v>
      </c>
      <c r="B91" s="838" t="s">
        <v>1537</v>
      </c>
      <c r="C91" s="838" t="s">
        <v>1538</v>
      </c>
      <c r="D91" s="838"/>
      <c r="E91" s="850"/>
      <c r="F91" s="850">
        <f t="shared" si="11"/>
        <v>0</v>
      </c>
      <c r="G91" s="966"/>
      <c r="H91" s="967"/>
      <c r="I91" s="967"/>
      <c r="J91" s="968"/>
      <c r="K91" s="893"/>
      <c r="L91" s="893"/>
      <c r="M91" s="893"/>
      <c r="N91" s="926"/>
      <c r="O91" s="1069" t="s">
        <v>1538</v>
      </c>
      <c r="P91" s="890"/>
      <c r="Q91" s="933"/>
      <c r="R91" s="1039"/>
      <c r="S91" s="1039"/>
      <c r="T91" s="1039"/>
      <c r="U91" s="1039"/>
      <c r="V91" s="1039"/>
      <c r="W91" s="1039"/>
      <c r="X91" s="1040"/>
      <c r="Y91" s="1039"/>
      <c r="Z91" s="1039"/>
    </row>
    <row r="92" spans="1:26" ht="15.75">
      <c r="A92" s="1047">
        <v>345</v>
      </c>
      <c r="B92" s="838" t="s">
        <v>1539</v>
      </c>
      <c r="C92" s="891" t="s">
        <v>1540</v>
      </c>
      <c r="D92" s="838"/>
      <c r="E92" s="850"/>
      <c r="F92" s="850">
        <f t="shared" si="11"/>
        <v>0</v>
      </c>
      <c r="G92" s="966"/>
      <c r="H92" s="967"/>
      <c r="I92" s="967"/>
      <c r="J92" s="968"/>
      <c r="K92" s="893"/>
      <c r="L92" s="893"/>
      <c r="M92" s="893"/>
      <c r="N92" s="926"/>
      <c r="O92" s="1069" t="s">
        <v>1540</v>
      </c>
      <c r="P92" s="890"/>
      <c r="Q92" s="933"/>
      <c r="R92" s="1039"/>
      <c r="S92" s="1039"/>
      <c r="T92" s="1039"/>
      <c r="U92" s="1039"/>
      <c r="V92" s="1039"/>
      <c r="W92" s="1039"/>
      <c r="X92" s="1040"/>
      <c r="Y92" s="1039"/>
      <c r="Z92" s="1039"/>
    </row>
    <row r="93" spans="1:26" ht="15.75">
      <c r="A93" s="1047">
        <v>350</v>
      </c>
      <c r="B93" s="859" t="s">
        <v>450</v>
      </c>
      <c r="C93" s="859" t="s">
        <v>1433</v>
      </c>
      <c r="D93" s="859"/>
      <c r="E93" s="852"/>
      <c r="F93" s="852">
        <f t="shared" si="11"/>
        <v>0</v>
      </c>
      <c r="G93" s="945"/>
      <c r="H93" s="946"/>
      <c r="I93" s="946"/>
      <c r="J93" s="947"/>
      <c r="K93" s="893"/>
      <c r="L93" s="893"/>
      <c r="M93" s="893"/>
      <c r="N93" s="926"/>
      <c r="O93" s="1065" t="s">
        <v>1433</v>
      </c>
      <c r="P93" s="890"/>
      <c r="Q93" s="933"/>
      <c r="R93" s="1039"/>
      <c r="S93" s="1039"/>
      <c r="T93" s="1039"/>
      <c r="U93" s="1039"/>
      <c r="V93" s="1039"/>
      <c r="W93" s="1039"/>
      <c r="X93" s="1040"/>
      <c r="Y93" s="1039"/>
      <c r="Z93" s="1039"/>
    </row>
    <row r="94" spans="1:26" ht="16.5" thickBot="1">
      <c r="A94" s="1048">
        <v>355</v>
      </c>
      <c r="B94" s="900" t="s">
        <v>672</v>
      </c>
      <c r="C94" s="900" t="s">
        <v>671</v>
      </c>
      <c r="D94" s="900"/>
      <c r="E94" s="901"/>
      <c r="F94" s="901">
        <f t="shared" si="11"/>
        <v>0</v>
      </c>
      <c r="G94" s="1023"/>
      <c r="H94" s="1024"/>
      <c r="I94" s="1024"/>
      <c r="J94" s="1025"/>
      <c r="K94" s="894"/>
      <c r="L94" s="894"/>
      <c r="M94" s="894"/>
      <c r="N94" s="926"/>
      <c r="O94" s="1087" t="s">
        <v>671</v>
      </c>
      <c r="P94" s="895"/>
      <c r="Q94" s="933"/>
      <c r="R94" s="1039"/>
      <c r="S94" s="1039"/>
      <c r="T94" s="1039"/>
      <c r="U94" s="1039"/>
      <c r="V94" s="1039"/>
      <c r="W94" s="1039"/>
      <c r="X94" s="1040"/>
      <c r="Y94" s="1039"/>
      <c r="Z94" s="1039"/>
    </row>
    <row r="95" spans="2:26" ht="16.5" hidden="1" thickBot="1">
      <c r="B95" s="816" t="s">
        <v>1379</v>
      </c>
      <c r="C95" s="816"/>
      <c r="D95" s="816"/>
      <c r="E95" s="817"/>
      <c r="F95" s="817"/>
      <c r="G95" s="817"/>
      <c r="H95" s="817"/>
      <c r="I95" s="817"/>
      <c r="J95" s="817"/>
      <c r="K95" s="476"/>
      <c r="L95" s="476"/>
      <c r="M95" s="476"/>
      <c r="N95" s="928"/>
      <c r="O95" s="816"/>
      <c r="P95" s="488"/>
      <c r="Q95" s="933"/>
      <c r="R95" s="1039"/>
      <c r="S95" s="1039"/>
      <c r="T95" s="1039"/>
      <c r="U95" s="1039"/>
      <c r="V95" s="1039"/>
      <c r="W95" s="1039"/>
      <c r="X95" s="1040"/>
      <c r="Y95" s="1039"/>
      <c r="Z95" s="1039"/>
    </row>
    <row r="96" spans="2:26" ht="16.5" hidden="1" thickBot="1">
      <c r="B96" s="816" t="s">
        <v>1380</v>
      </c>
      <c r="C96" s="816"/>
      <c r="D96" s="816"/>
      <c r="E96" s="817"/>
      <c r="F96" s="817"/>
      <c r="G96" s="817"/>
      <c r="H96" s="817"/>
      <c r="I96" s="817"/>
      <c r="J96" s="817"/>
      <c r="K96" s="476"/>
      <c r="L96" s="476"/>
      <c r="M96" s="476"/>
      <c r="N96" s="928"/>
      <c r="O96" s="816"/>
      <c r="P96" s="488"/>
      <c r="Q96" s="933"/>
      <c r="R96" s="1039"/>
      <c r="S96" s="1039"/>
      <c r="T96" s="1039"/>
      <c r="U96" s="1039"/>
      <c r="V96" s="1039"/>
      <c r="W96" s="1039"/>
      <c r="X96" s="1040"/>
      <c r="Y96" s="1039"/>
      <c r="Z96" s="1039"/>
    </row>
    <row r="97" spans="2:26" ht="16.5" hidden="1" thickBot="1">
      <c r="B97" s="816" t="s">
        <v>1381</v>
      </c>
      <c r="C97" s="816"/>
      <c r="D97" s="816"/>
      <c r="E97" s="817"/>
      <c r="F97" s="817"/>
      <c r="G97" s="817"/>
      <c r="H97" s="817"/>
      <c r="I97" s="817"/>
      <c r="J97" s="818"/>
      <c r="K97" s="497"/>
      <c r="L97" s="497"/>
      <c r="M97" s="497"/>
      <c r="N97" s="928"/>
      <c r="O97" s="816"/>
      <c r="P97" s="488"/>
      <c r="Q97" s="933"/>
      <c r="R97" s="1039"/>
      <c r="S97" s="1039"/>
      <c r="T97" s="1039"/>
      <c r="U97" s="1039"/>
      <c r="V97" s="1039"/>
      <c r="W97" s="1039"/>
      <c r="X97" s="1040"/>
      <c r="Y97" s="1039"/>
      <c r="Z97" s="1039"/>
    </row>
    <row r="98" spans="2:26" ht="16.5" hidden="1" thickBot="1">
      <c r="B98" s="819" t="s">
        <v>1382</v>
      </c>
      <c r="C98" s="820"/>
      <c r="D98" s="820"/>
      <c r="E98" s="817"/>
      <c r="F98" s="817"/>
      <c r="G98" s="817"/>
      <c r="H98" s="817"/>
      <c r="I98" s="817"/>
      <c r="J98" s="818"/>
      <c r="K98" s="497"/>
      <c r="L98" s="497"/>
      <c r="M98" s="497"/>
      <c r="N98" s="928"/>
      <c r="O98" s="820"/>
      <c r="P98" s="488"/>
      <c r="Q98" s="933"/>
      <c r="R98" s="1039"/>
      <c r="S98" s="1039"/>
      <c r="T98" s="1039"/>
      <c r="U98" s="1039"/>
      <c r="V98" s="1039"/>
      <c r="W98" s="1039"/>
      <c r="X98" s="1040"/>
      <c r="Y98" s="1039"/>
      <c r="Z98" s="1039"/>
    </row>
    <row r="99" spans="2:26" ht="16.5" hidden="1" thickBot="1">
      <c r="B99" s="819"/>
      <c r="C99" s="819"/>
      <c r="D99" s="819"/>
      <c r="E99" s="821"/>
      <c r="F99" s="821"/>
      <c r="G99" s="821"/>
      <c r="H99" s="821"/>
      <c r="I99" s="821"/>
      <c r="J99" s="821"/>
      <c r="K99" s="499"/>
      <c r="L99" s="499"/>
      <c r="M99" s="499"/>
      <c r="N99" s="927"/>
      <c r="O99" s="819"/>
      <c r="P99" s="479"/>
      <c r="Q99" s="933"/>
      <c r="R99" s="1039"/>
      <c r="S99" s="1039"/>
      <c r="T99" s="1039"/>
      <c r="U99" s="1039"/>
      <c r="V99" s="1039"/>
      <c r="W99" s="1039"/>
      <c r="X99" s="1040"/>
      <c r="Y99" s="1039"/>
      <c r="Z99" s="1039"/>
    </row>
    <row r="100" spans="2:26" ht="16.5" hidden="1" thickBot="1">
      <c r="B100" s="820" t="s">
        <v>1383</v>
      </c>
      <c r="C100" s="820"/>
      <c r="D100" s="820"/>
      <c r="E100" s="821"/>
      <c r="F100" s="821"/>
      <c r="G100" s="821"/>
      <c r="H100" s="821"/>
      <c r="I100" s="821"/>
      <c r="J100" s="821"/>
      <c r="K100" s="498"/>
      <c r="L100" s="498"/>
      <c r="M100" s="498"/>
      <c r="N100" s="927"/>
      <c r="O100" s="820"/>
      <c r="P100" s="479"/>
      <c r="Q100" s="933"/>
      <c r="R100" s="1039"/>
      <c r="S100" s="1039"/>
      <c r="T100" s="1039"/>
      <c r="U100" s="1039"/>
      <c r="V100" s="1039"/>
      <c r="W100" s="1039"/>
      <c r="X100" s="1040"/>
      <c r="Y100" s="1039"/>
      <c r="Z100" s="1039"/>
    </row>
    <row r="101" spans="2:26" ht="16.5" hidden="1" thickBot="1">
      <c r="B101" s="816" t="s">
        <v>1381</v>
      </c>
      <c r="C101" s="816"/>
      <c r="D101" s="816"/>
      <c r="E101" s="821"/>
      <c r="F101" s="822"/>
      <c r="G101" s="822"/>
      <c r="H101" s="822"/>
      <c r="I101" s="821"/>
      <c r="J101" s="821"/>
      <c r="K101" s="499"/>
      <c r="L101" s="499"/>
      <c r="M101" s="499"/>
      <c r="N101" s="927"/>
      <c r="O101" s="816"/>
      <c r="P101" s="479"/>
      <c r="Q101" s="933"/>
      <c r="R101" s="1039"/>
      <c r="S101" s="1039"/>
      <c r="T101" s="1039"/>
      <c r="U101" s="1039"/>
      <c r="V101" s="1039"/>
      <c r="W101" s="1039"/>
      <c r="X101" s="1040"/>
      <c r="Y101" s="1039"/>
      <c r="Z101" s="1039"/>
    </row>
    <row r="102" spans="2:26" ht="16.5" hidden="1" thickBot="1">
      <c r="B102" s="819" t="s">
        <v>1382</v>
      </c>
      <c r="C102" s="819"/>
      <c r="D102" s="819"/>
      <c r="E102" s="821"/>
      <c r="F102" s="822"/>
      <c r="G102" s="822"/>
      <c r="H102" s="822"/>
      <c r="I102" s="821"/>
      <c r="J102" s="821"/>
      <c r="K102" s="499"/>
      <c r="L102" s="499"/>
      <c r="M102" s="498"/>
      <c r="N102" s="929"/>
      <c r="O102" s="819"/>
      <c r="P102" s="479"/>
      <c r="Q102" s="933"/>
      <c r="R102" s="1039"/>
      <c r="S102" s="1039"/>
      <c r="T102" s="1039"/>
      <c r="U102" s="1039"/>
      <c r="V102" s="1039"/>
      <c r="W102" s="1039"/>
      <c r="X102" s="1040"/>
      <c r="Y102" s="1039"/>
      <c r="Z102" s="1039"/>
    </row>
    <row r="103" spans="2:26" ht="16.5" thickTop="1">
      <c r="B103" s="1435">
        <f>+IF(+SUM(E$63:J$63)=0,0,"Контрола: дефицит/излишък = финансиране с обратен знак (V. + VІ. = 0)")</f>
        <v>0</v>
      </c>
      <c r="C103" s="1097"/>
      <c r="D103" s="1097"/>
      <c r="E103" s="1098">
        <f aca="true" t="shared" si="12" ref="E103:J103">+E$62+E$64</f>
        <v>0</v>
      </c>
      <c r="F103" s="1098">
        <f t="shared" si="12"/>
        <v>0</v>
      </c>
      <c r="G103" s="1099">
        <f t="shared" si="12"/>
        <v>0</v>
      </c>
      <c r="H103" s="1099">
        <f t="shared" si="12"/>
        <v>0</v>
      </c>
      <c r="I103" s="1099">
        <f t="shared" si="12"/>
        <v>0</v>
      </c>
      <c r="J103" s="1099">
        <f t="shared" si="12"/>
        <v>0</v>
      </c>
      <c r="K103" s="500"/>
      <c r="L103" s="500"/>
      <c r="M103" s="500"/>
      <c r="N103" s="929"/>
      <c r="O103" s="823"/>
      <c r="P103" s="479"/>
      <c r="Q103" s="933"/>
      <c r="R103" s="1039"/>
      <c r="S103" s="1039"/>
      <c r="T103" s="1039"/>
      <c r="U103" s="1039"/>
      <c r="V103" s="1039"/>
      <c r="W103" s="1039"/>
      <c r="X103" s="1040"/>
      <c r="Y103" s="1039"/>
      <c r="Z103" s="1039"/>
    </row>
    <row r="104" spans="2:26" ht="15.75">
      <c r="B104" s="823"/>
      <c r="C104" s="823"/>
      <c r="D104" s="823"/>
      <c r="E104" s="824"/>
      <c r="F104" s="1109"/>
      <c r="G104" s="1104"/>
      <c r="H104" s="808"/>
      <c r="I104" s="808"/>
      <c r="K104" s="500"/>
      <c r="L104" s="500"/>
      <c r="M104" s="500"/>
      <c r="N104" s="929"/>
      <c r="O104" s="823"/>
      <c r="P104" s="479"/>
      <c r="Q104" s="930"/>
      <c r="R104" s="1039"/>
      <c r="S104" s="1039"/>
      <c r="T104" s="1039"/>
      <c r="U104" s="1039"/>
      <c r="V104" s="1039"/>
      <c r="W104" s="1039"/>
      <c r="X104" s="1040"/>
      <c r="Y104" s="1039"/>
      <c r="Z104" s="1039"/>
    </row>
    <row r="105" spans="2:26" ht="19.5" customHeight="1">
      <c r="B105" s="1339"/>
      <c r="C105" s="823"/>
      <c r="D105" s="823"/>
      <c r="E105" s="1110"/>
      <c r="F105" s="464"/>
      <c r="G105" s="1340"/>
      <c r="H105" s="1340"/>
      <c r="I105" s="1341"/>
      <c r="J105" s="1342"/>
      <c r="K105" s="500"/>
      <c r="L105" s="500"/>
      <c r="M105" s="500"/>
      <c r="N105" s="929"/>
      <c r="O105" s="823"/>
      <c r="P105" s="479"/>
      <c r="Q105" s="930"/>
      <c r="R105" s="1039"/>
      <c r="S105" s="1039"/>
      <c r="T105" s="1039"/>
      <c r="U105" s="1039"/>
      <c r="V105" s="1039"/>
      <c r="W105" s="1039"/>
      <c r="X105" s="1040"/>
      <c r="Y105" s="1039"/>
      <c r="Z105" s="1039"/>
    </row>
    <row r="106" spans="2:26" ht="15.75">
      <c r="B106" s="1123" t="s">
        <v>475</v>
      </c>
      <c r="C106" s="1343"/>
      <c r="D106" s="1343"/>
      <c r="E106" s="1344"/>
      <c r="F106" s="1344"/>
      <c r="G106" s="1644" t="s">
        <v>474</v>
      </c>
      <c r="H106" s="1644"/>
      <c r="I106" s="1345"/>
      <c r="J106" s="1124" t="s">
        <v>473</v>
      </c>
      <c r="K106" s="500"/>
      <c r="L106" s="500"/>
      <c r="M106" s="500"/>
      <c r="N106" s="929"/>
      <c r="O106" s="823"/>
      <c r="P106" s="479"/>
      <c r="Q106" s="930"/>
      <c r="R106" s="1039"/>
      <c r="S106" s="1039"/>
      <c r="T106" s="1039"/>
      <c r="U106" s="1039"/>
      <c r="V106" s="1039"/>
      <c r="W106" s="1039"/>
      <c r="X106" s="1040"/>
      <c r="Y106" s="1039"/>
      <c r="Z106" s="1039"/>
    </row>
    <row r="107" spans="2:26" ht="17.25" customHeight="1">
      <c r="B107" s="1107" t="s">
        <v>455</v>
      </c>
      <c r="C107" s="828"/>
      <c r="D107" s="828"/>
      <c r="E107" s="808"/>
      <c r="F107" s="1346"/>
      <c r="G107" s="808"/>
      <c r="H107" s="808"/>
      <c r="I107" s="808"/>
      <c r="J107" s="808"/>
      <c r="K107" s="500"/>
      <c r="L107" s="500"/>
      <c r="M107" s="500"/>
      <c r="N107" s="929"/>
      <c r="O107" s="823"/>
      <c r="P107" s="479"/>
      <c r="Q107" s="930"/>
      <c r="R107" s="1039"/>
      <c r="S107" s="1039"/>
      <c r="T107" s="1039"/>
      <c r="U107" s="1039"/>
      <c r="V107" s="1039"/>
      <c r="W107" s="1039"/>
      <c r="X107" s="1040"/>
      <c r="Y107" s="1039"/>
      <c r="Z107" s="1039"/>
    </row>
    <row r="108" spans="2:26" ht="17.25" customHeight="1">
      <c r="B108" s="1341"/>
      <c r="C108" s="825"/>
      <c r="D108" s="823"/>
      <c r="E108" s="1643"/>
      <c r="F108" s="1643"/>
      <c r="G108" s="808"/>
      <c r="H108" s="808"/>
      <c r="I108" s="808"/>
      <c r="J108" s="808"/>
      <c r="K108" s="500"/>
      <c r="L108" s="500"/>
      <c r="M108" s="500"/>
      <c r="N108" s="929"/>
      <c r="O108" s="823"/>
      <c r="P108" s="479"/>
      <c r="Q108" s="930"/>
      <c r="R108" s="1039"/>
      <c r="S108" s="1039"/>
      <c r="T108" s="1039"/>
      <c r="U108" s="1039"/>
      <c r="V108" s="1039"/>
      <c r="W108" s="1039"/>
      <c r="X108" s="1040"/>
      <c r="Y108" s="1039"/>
      <c r="Z108" s="1039"/>
    </row>
    <row r="109" spans="2:26" ht="19.5" customHeight="1">
      <c r="B109" s="828"/>
      <c r="E109" s="808"/>
      <c r="F109" s="808"/>
      <c r="G109" s="808"/>
      <c r="H109" s="808"/>
      <c r="I109" s="808"/>
      <c r="J109" s="808"/>
      <c r="K109" s="500"/>
      <c r="L109" s="500"/>
      <c r="M109" s="500"/>
      <c r="N109" s="929"/>
      <c r="O109" s="825"/>
      <c r="P109" s="479"/>
      <c r="Q109" s="930"/>
      <c r="R109" s="1039"/>
      <c r="S109" s="1039"/>
      <c r="T109" s="1039"/>
      <c r="U109" s="1039"/>
      <c r="V109" s="1039"/>
      <c r="W109" s="1039"/>
      <c r="X109" s="1040"/>
      <c r="Y109" s="1039"/>
      <c r="Z109" s="1039"/>
    </row>
    <row r="110" spans="5:26" ht="15.75" customHeight="1">
      <c r="E110" s="808"/>
      <c r="F110" s="808"/>
      <c r="G110" s="808"/>
      <c r="H110" s="808"/>
      <c r="I110" s="808"/>
      <c r="J110" s="808"/>
      <c r="K110" s="500"/>
      <c r="L110" s="500"/>
      <c r="M110" s="500"/>
      <c r="N110" s="929"/>
      <c r="O110" s="823"/>
      <c r="P110" s="479"/>
      <c r="Q110" s="930"/>
      <c r="R110" s="1039"/>
      <c r="S110" s="1039"/>
      <c r="T110" s="1039"/>
      <c r="U110" s="1039"/>
      <c r="V110" s="1039"/>
      <c r="W110" s="1039"/>
      <c r="X110" s="1040"/>
      <c r="Y110" s="1039"/>
      <c r="Z110" s="1039"/>
    </row>
    <row r="111" spans="2:26" ht="15.75">
      <c r="B111" s="1108" t="s">
        <v>431</v>
      </c>
      <c r="C111" s="823"/>
      <c r="D111" s="823"/>
      <c r="E111" s="1346"/>
      <c r="F111" s="1346"/>
      <c r="G111" s="808"/>
      <c r="H111" s="1108" t="s">
        <v>470</v>
      </c>
      <c r="I111" s="1347"/>
      <c r="J111" s="1347"/>
      <c r="K111" s="500"/>
      <c r="L111" s="500"/>
      <c r="M111" s="500"/>
      <c r="N111" s="929"/>
      <c r="O111" s="827"/>
      <c r="P111" s="479"/>
      <c r="Q111" s="930"/>
      <c r="R111" s="1039"/>
      <c r="S111" s="1039"/>
      <c r="T111" s="1039"/>
      <c r="U111" s="1039"/>
      <c r="V111" s="1039"/>
      <c r="W111" s="1039"/>
      <c r="X111" s="1040"/>
      <c r="Y111" s="1039"/>
      <c r="Z111" s="1039"/>
    </row>
    <row r="112" spans="5:26" ht="18" customHeight="1">
      <c r="E112" s="1643"/>
      <c r="F112" s="1643"/>
      <c r="G112" s="1348"/>
      <c r="H112" s="808"/>
      <c r="I112" s="1643"/>
      <c r="J112" s="1643"/>
      <c r="K112" s="500"/>
      <c r="L112" s="500"/>
      <c r="M112" s="500"/>
      <c r="N112" s="929"/>
      <c r="O112" s="1349"/>
      <c r="P112" s="479"/>
      <c r="Q112" s="930"/>
      <c r="R112" s="1039"/>
      <c r="S112" s="1039"/>
      <c r="T112" s="1039"/>
      <c r="U112" s="1039"/>
      <c r="V112" s="1039"/>
      <c r="W112" s="1039"/>
      <c r="X112" s="1040"/>
      <c r="Y112" s="1039"/>
      <c r="Z112" s="1039"/>
    </row>
    <row r="113" spans="1:17" ht="12.75">
      <c r="A113" s="1049"/>
      <c r="B113" s="1049"/>
      <c r="C113" s="1049"/>
      <c r="D113" s="1049"/>
      <c r="E113" s="1050"/>
      <c r="F113" s="1050"/>
      <c r="G113" s="1050"/>
      <c r="H113" s="1050"/>
      <c r="I113" s="1050"/>
      <c r="J113" s="1050"/>
      <c r="K113" s="1050"/>
      <c r="L113" s="1050"/>
      <c r="M113" s="1050"/>
      <c r="N113" s="1049"/>
      <c r="O113" s="1049"/>
      <c r="P113" s="1049"/>
      <c r="Q113" s="1049"/>
    </row>
    <row r="114" spans="1:17" ht="12.75">
      <c r="A114" s="1049"/>
      <c r="B114" s="1049"/>
      <c r="C114" s="1049"/>
      <c r="D114" s="1049"/>
      <c r="E114" s="1050"/>
      <c r="F114" s="1050"/>
      <c r="G114" s="1050"/>
      <c r="H114" s="1050"/>
      <c r="I114" s="1050"/>
      <c r="J114" s="1050"/>
      <c r="K114" s="1050"/>
      <c r="L114" s="1050"/>
      <c r="M114" s="1050"/>
      <c r="N114" s="1049"/>
      <c r="O114" s="1049"/>
      <c r="P114" s="1049"/>
      <c r="Q114" s="1049"/>
    </row>
    <row r="115" spans="1:17" ht="12.75">
      <c r="A115" s="1049"/>
      <c r="B115" s="1049"/>
      <c r="C115" s="1049"/>
      <c r="D115" s="1049"/>
      <c r="E115" s="1050"/>
      <c r="F115" s="1050"/>
      <c r="G115" s="1050"/>
      <c r="H115" s="1050"/>
      <c r="I115" s="1050"/>
      <c r="J115" s="1050"/>
      <c r="K115" s="1050"/>
      <c r="L115" s="1050"/>
      <c r="M115" s="1050"/>
      <c r="N115" s="1049"/>
      <c r="O115" s="1049"/>
      <c r="P115" s="1049"/>
      <c r="Q115" s="1049"/>
    </row>
    <row r="116" spans="1:17" ht="12.75">
      <c r="A116" s="1049"/>
      <c r="B116" s="1049"/>
      <c r="C116" s="1049"/>
      <c r="D116" s="1049"/>
      <c r="E116" s="1050"/>
      <c r="F116" s="1050"/>
      <c r="G116" s="1050"/>
      <c r="H116" s="1050"/>
      <c r="I116" s="1050"/>
      <c r="J116" s="1050"/>
      <c r="K116" s="1050"/>
      <c r="L116" s="1050"/>
      <c r="M116" s="1050"/>
      <c r="N116" s="1049"/>
      <c r="O116" s="1049"/>
      <c r="P116" s="1049"/>
      <c r="Q116" s="1049"/>
    </row>
    <row r="117" spans="1:17" ht="12.75">
      <c r="A117" s="1049"/>
      <c r="B117" s="1049"/>
      <c r="C117" s="1049"/>
      <c r="D117" s="1049"/>
      <c r="E117" s="1050"/>
      <c r="F117" s="1050"/>
      <c r="G117" s="1050"/>
      <c r="H117" s="1050"/>
      <c r="I117" s="1050"/>
      <c r="J117" s="1050"/>
      <c r="K117" s="1050"/>
      <c r="L117" s="1050"/>
      <c r="M117" s="1050"/>
      <c r="N117" s="1049"/>
      <c r="O117" s="1049"/>
      <c r="P117" s="1049"/>
      <c r="Q117" s="1049"/>
    </row>
    <row r="118" spans="1:17" ht="12.75">
      <c r="A118" s="1049"/>
      <c r="B118" s="1049"/>
      <c r="C118" s="1049"/>
      <c r="D118" s="1049"/>
      <c r="E118" s="1050"/>
      <c r="F118" s="1050"/>
      <c r="G118" s="1050"/>
      <c r="H118" s="1050"/>
      <c r="I118" s="1050"/>
      <c r="J118" s="1050"/>
      <c r="K118" s="1050"/>
      <c r="L118" s="1050"/>
      <c r="M118" s="1050"/>
      <c r="N118" s="1049"/>
      <c r="O118" s="1049"/>
      <c r="P118" s="1049"/>
      <c r="Q118" s="1049"/>
    </row>
    <row r="119" spans="1:17" ht="12.75">
      <c r="A119" s="1049"/>
      <c r="B119" s="1049"/>
      <c r="C119" s="1049"/>
      <c r="D119" s="1049"/>
      <c r="E119" s="1050"/>
      <c r="F119" s="1050"/>
      <c r="G119" s="1050"/>
      <c r="H119" s="1050"/>
      <c r="I119" s="1050"/>
      <c r="J119" s="1050"/>
      <c r="K119" s="1050"/>
      <c r="L119" s="1050"/>
      <c r="M119" s="1050"/>
      <c r="N119" s="1049"/>
      <c r="O119" s="1049"/>
      <c r="P119" s="1049"/>
      <c r="Q119" s="1049"/>
    </row>
    <row r="120" spans="1:17" ht="12.75">
      <c r="A120" s="1049"/>
      <c r="B120" s="1049"/>
      <c r="C120" s="1049"/>
      <c r="D120" s="1049"/>
      <c r="E120" s="1050"/>
      <c r="F120" s="1050"/>
      <c r="G120" s="1050"/>
      <c r="H120" s="1050"/>
      <c r="I120" s="1050"/>
      <c r="J120" s="1050"/>
      <c r="K120" s="1050"/>
      <c r="L120" s="1050"/>
      <c r="M120" s="1050"/>
      <c r="N120" s="1049"/>
      <c r="O120" s="1049"/>
      <c r="P120" s="1049"/>
      <c r="Q120" s="1049"/>
    </row>
    <row r="121" spans="1:17" ht="12.75">
      <c r="A121" s="1049"/>
      <c r="B121" s="1049"/>
      <c r="C121" s="1049"/>
      <c r="D121" s="1049"/>
      <c r="E121" s="1050"/>
      <c r="F121" s="1050"/>
      <c r="G121" s="1050"/>
      <c r="H121" s="1050"/>
      <c r="I121" s="1050"/>
      <c r="J121" s="1050"/>
      <c r="K121" s="1050"/>
      <c r="L121" s="1050"/>
      <c r="M121" s="1050"/>
      <c r="N121" s="1049"/>
      <c r="O121" s="1049"/>
      <c r="P121" s="1049"/>
      <c r="Q121" s="1049"/>
    </row>
    <row r="122" spans="1:17" ht="12.75">
      <c r="A122" s="1049"/>
      <c r="B122" s="1049"/>
      <c r="C122" s="1049"/>
      <c r="D122" s="1049"/>
      <c r="E122" s="1050"/>
      <c r="F122" s="1050"/>
      <c r="G122" s="1050"/>
      <c r="H122" s="1050"/>
      <c r="I122" s="1050"/>
      <c r="J122" s="1050"/>
      <c r="K122" s="1050"/>
      <c r="L122" s="1050"/>
      <c r="M122" s="1050"/>
      <c r="N122" s="1049"/>
      <c r="O122" s="1049"/>
      <c r="P122" s="1049"/>
      <c r="Q122" s="1049"/>
    </row>
    <row r="123" spans="1:17" ht="12.75">
      <c r="A123" s="1049"/>
      <c r="B123" s="1049"/>
      <c r="C123" s="1049"/>
      <c r="D123" s="1049"/>
      <c r="E123" s="1050"/>
      <c r="F123" s="1050"/>
      <c r="G123" s="1050"/>
      <c r="H123" s="1050"/>
      <c r="I123" s="1050"/>
      <c r="J123" s="1050"/>
      <c r="K123" s="1050"/>
      <c r="L123" s="1050"/>
      <c r="M123" s="1050"/>
      <c r="N123" s="1049"/>
      <c r="O123" s="1049"/>
      <c r="P123" s="1049"/>
      <c r="Q123" s="1049"/>
    </row>
    <row r="124" spans="1:17" ht="12.75">
      <c r="A124" s="1049"/>
      <c r="B124" s="1049"/>
      <c r="C124" s="1049"/>
      <c r="D124" s="1049"/>
      <c r="E124" s="1050"/>
      <c r="F124" s="1050"/>
      <c r="G124" s="1050"/>
      <c r="H124" s="1050"/>
      <c r="I124" s="1050"/>
      <c r="J124" s="1050"/>
      <c r="K124" s="1050"/>
      <c r="L124" s="1050"/>
      <c r="M124" s="1050"/>
      <c r="N124" s="1049"/>
      <c r="O124" s="1049"/>
      <c r="P124" s="1049"/>
      <c r="Q124" s="1049"/>
    </row>
    <row r="125" spans="1:17" ht="12.75">
      <c r="A125" s="1049"/>
      <c r="B125" s="1049"/>
      <c r="C125" s="1049"/>
      <c r="D125" s="1049"/>
      <c r="E125" s="1050"/>
      <c r="F125" s="1050"/>
      <c r="G125" s="1050"/>
      <c r="H125" s="1050"/>
      <c r="I125" s="1050"/>
      <c r="J125" s="1050"/>
      <c r="K125" s="1050"/>
      <c r="L125" s="1050"/>
      <c r="M125" s="1050"/>
      <c r="N125" s="1049"/>
      <c r="O125" s="1049"/>
      <c r="P125" s="1049"/>
      <c r="Q125" s="1049"/>
    </row>
    <row r="126" spans="1:17" ht="12.75">
      <c r="A126" s="1049"/>
      <c r="B126" s="1049"/>
      <c r="C126" s="1049"/>
      <c r="D126" s="1049"/>
      <c r="E126" s="1050"/>
      <c r="F126" s="1050"/>
      <c r="G126" s="1050"/>
      <c r="H126" s="1050"/>
      <c r="I126" s="1050"/>
      <c r="J126" s="1050"/>
      <c r="K126" s="1050"/>
      <c r="L126" s="1050"/>
      <c r="M126" s="1050"/>
      <c r="N126" s="1049"/>
      <c r="O126" s="1049"/>
      <c r="P126" s="1049"/>
      <c r="Q126" s="1049"/>
    </row>
    <row r="127" spans="1:17" ht="12.75">
      <c r="A127" s="1049"/>
      <c r="B127" s="1049"/>
      <c r="C127" s="1049"/>
      <c r="D127" s="1049"/>
      <c r="E127" s="1050"/>
      <c r="F127" s="1050"/>
      <c r="G127" s="1050"/>
      <c r="H127" s="1050"/>
      <c r="I127" s="1050"/>
      <c r="J127" s="1050"/>
      <c r="K127" s="1050"/>
      <c r="L127" s="1050"/>
      <c r="M127" s="1050"/>
      <c r="N127" s="1049"/>
      <c r="O127" s="1049"/>
      <c r="P127" s="1049"/>
      <c r="Q127" s="1049"/>
    </row>
    <row r="128" spans="1:17" ht="12.75">
      <c r="A128" s="1049"/>
      <c r="B128" s="1049"/>
      <c r="C128" s="1049"/>
      <c r="D128" s="1049"/>
      <c r="E128" s="1050"/>
      <c r="F128" s="1050"/>
      <c r="G128" s="1050"/>
      <c r="H128" s="1050"/>
      <c r="I128" s="1050"/>
      <c r="J128" s="1050"/>
      <c r="K128" s="1050"/>
      <c r="L128" s="1050"/>
      <c r="M128" s="1050"/>
      <c r="N128" s="1049"/>
      <c r="O128" s="1049"/>
      <c r="P128" s="1049"/>
      <c r="Q128" s="1049"/>
    </row>
    <row r="129" spans="1:17" ht="12.75">
      <c r="A129" s="1049"/>
      <c r="B129" s="1049"/>
      <c r="C129" s="1049"/>
      <c r="D129" s="1049"/>
      <c r="E129" s="1050"/>
      <c r="F129" s="1050"/>
      <c r="G129" s="1050"/>
      <c r="H129" s="1050"/>
      <c r="I129" s="1050"/>
      <c r="J129" s="1050"/>
      <c r="K129" s="1050"/>
      <c r="L129" s="1050"/>
      <c r="M129" s="1050"/>
      <c r="N129" s="1049"/>
      <c r="O129" s="1049"/>
      <c r="P129" s="1049"/>
      <c r="Q129" s="1049"/>
    </row>
    <row r="130" spans="1:17" ht="12.75">
      <c r="A130" s="1049"/>
      <c r="B130" s="1049"/>
      <c r="C130" s="1049"/>
      <c r="D130" s="1049"/>
      <c r="E130" s="1050"/>
      <c r="F130" s="1050"/>
      <c r="G130" s="1050"/>
      <c r="H130" s="1050"/>
      <c r="I130" s="1050"/>
      <c r="J130" s="1050"/>
      <c r="K130" s="1050"/>
      <c r="L130" s="1050"/>
      <c r="M130" s="1050"/>
      <c r="N130" s="1049"/>
      <c r="O130" s="1049"/>
      <c r="P130" s="1049"/>
      <c r="Q130" s="1049"/>
    </row>
    <row r="131" spans="1:17" ht="12.75">
      <c r="A131" s="1049"/>
      <c r="B131" s="1049"/>
      <c r="C131" s="1049"/>
      <c r="D131" s="1049"/>
      <c r="E131" s="1050"/>
      <c r="F131" s="1050"/>
      <c r="G131" s="1050"/>
      <c r="H131" s="1050"/>
      <c r="I131" s="1050"/>
      <c r="J131" s="1050"/>
      <c r="K131" s="1050"/>
      <c r="L131" s="1050"/>
      <c r="M131" s="1050"/>
      <c r="N131" s="1049"/>
      <c r="O131" s="1049"/>
      <c r="P131" s="1049"/>
      <c r="Q131" s="1049"/>
    </row>
    <row r="132" spans="1:17" ht="12.75">
      <c r="A132" s="1049"/>
      <c r="B132" s="1049"/>
      <c r="C132" s="1049"/>
      <c r="D132" s="1049"/>
      <c r="E132" s="1050"/>
      <c r="F132" s="1050"/>
      <c r="G132" s="1050"/>
      <c r="H132" s="1050"/>
      <c r="I132" s="1050"/>
      <c r="J132" s="1050"/>
      <c r="K132" s="1050"/>
      <c r="L132" s="1050"/>
      <c r="M132" s="1050"/>
      <c r="N132" s="1049"/>
      <c r="O132" s="1049"/>
      <c r="P132" s="1049"/>
      <c r="Q132" s="1049"/>
    </row>
    <row r="133" spans="1:17" ht="12.75">
      <c r="A133" s="1049"/>
      <c r="B133" s="1049"/>
      <c r="C133" s="1049"/>
      <c r="D133" s="1049"/>
      <c r="E133" s="1050"/>
      <c r="F133" s="1050"/>
      <c r="G133" s="1050"/>
      <c r="H133" s="1050"/>
      <c r="I133" s="1050"/>
      <c r="J133" s="1050"/>
      <c r="K133" s="1050"/>
      <c r="L133" s="1050"/>
      <c r="M133" s="1050"/>
      <c r="N133" s="1049"/>
      <c r="O133" s="1049"/>
      <c r="P133" s="1049"/>
      <c r="Q133" s="1049"/>
    </row>
    <row r="134" spans="1:17" ht="12.75">
      <c r="A134" s="1049"/>
      <c r="B134" s="1049"/>
      <c r="C134" s="1049"/>
      <c r="D134" s="1049"/>
      <c r="E134" s="1050"/>
      <c r="F134" s="1050"/>
      <c r="G134" s="1050"/>
      <c r="H134" s="1050"/>
      <c r="I134" s="1050"/>
      <c r="J134" s="1050"/>
      <c r="K134" s="1050"/>
      <c r="L134" s="1050"/>
      <c r="M134" s="1050"/>
      <c r="N134" s="1049"/>
      <c r="O134" s="1049"/>
      <c r="P134" s="1049"/>
      <c r="Q134" s="1049"/>
    </row>
    <row r="135" spans="1:17" ht="12.75">
      <c r="A135" s="1049"/>
      <c r="B135" s="1049"/>
      <c r="C135" s="1049"/>
      <c r="D135" s="1049"/>
      <c r="E135" s="1050"/>
      <c r="F135" s="1050"/>
      <c r="G135" s="1050"/>
      <c r="H135" s="1050"/>
      <c r="I135" s="1050"/>
      <c r="J135" s="1050"/>
      <c r="K135" s="1050"/>
      <c r="L135" s="1050"/>
      <c r="M135" s="1050"/>
      <c r="N135" s="1049"/>
      <c r="O135" s="1049"/>
      <c r="P135" s="1049"/>
      <c r="Q135" s="1049"/>
    </row>
    <row r="136" spans="1:17" ht="12.75">
      <c r="A136" s="1049"/>
      <c r="B136" s="1049"/>
      <c r="C136" s="1049"/>
      <c r="D136" s="1049"/>
      <c r="E136" s="1050"/>
      <c r="F136" s="1050"/>
      <c r="G136" s="1050"/>
      <c r="H136" s="1050"/>
      <c r="I136" s="1050"/>
      <c r="J136" s="1050"/>
      <c r="K136" s="1050"/>
      <c r="L136" s="1050"/>
      <c r="M136" s="1050"/>
      <c r="N136" s="1049"/>
      <c r="O136" s="1049"/>
      <c r="P136" s="1049"/>
      <c r="Q136" s="1049"/>
    </row>
    <row r="137" spans="1:17" ht="12.75">
      <c r="A137" s="1049"/>
      <c r="B137" s="1049"/>
      <c r="C137" s="1049"/>
      <c r="D137" s="1049"/>
      <c r="E137" s="1050"/>
      <c r="F137" s="1050"/>
      <c r="G137" s="1050"/>
      <c r="H137" s="1050"/>
      <c r="I137" s="1050"/>
      <c r="J137" s="1050"/>
      <c r="K137" s="1050"/>
      <c r="L137" s="1050"/>
      <c r="M137" s="1050"/>
      <c r="N137" s="1049"/>
      <c r="O137" s="1049"/>
      <c r="P137" s="1049"/>
      <c r="Q137" s="1049"/>
    </row>
    <row r="138" spans="1:17" ht="12.75">
      <c r="A138" s="1049"/>
      <c r="B138" s="1049"/>
      <c r="C138" s="1049"/>
      <c r="D138" s="1049"/>
      <c r="E138" s="1050"/>
      <c r="F138" s="1050"/>
      <c r="G138" s="1050"/>
      <c r="H138" s="1050"/>
      <c r="I138" s="1050"/>
      <c r="J138" s="1050"/>
      <c r="K138" s="1050"/>
      <c r="L138" s="1050"/>
      <c r="M138" s="1050"/>
      <c r="N138" s="1049"/>
      <c r="O138" s="1049"/>
      <c r="P138" s="1049"/>
      <c r="Q138" s="1049"/>
    </row>
    <row r="139" spans="1:17" ht="12.75">
      <c r="A139" s="1049"/>
      <c r="B139" s="1049"/>
      <c r="C139" s="1049"/>
      <c r="D139" s="1049"/>
      <c r="E139" s="1050"/>
      <c r="F139" s="1050"/>
      <c r="G139" s="1050"/>
      <c r="H139" s="1050"/>
      <c r="I139" s="1050"/>
      <c r="J139" s="1050"/>
      <c r="K139" s="1050"/>
      <c r="L139" s="1050"/>
      <c r="M139" s="1050"/>
      <c r="N139" s="1049"/>
      <c r="O139" s="1049"/>
      <c r="P139" s="1049"/>
      <c r="Q139" s="1049"/>
    </row>
    <row r="140" spans="1:17" ht="12.75">
      <c r="A140" s="1049"/>
      <c r="B140" s="1049"/>
      <c r="C140" s="1049"/>
      <c r="D140" s="1049"/>
      <c r="E140" s="1050"/>
      <c r="F140" s="1050"/>
      <c r="G140" s="1050"/>
      <c r="H140" s="1050"/>
      <c r="I140" s="1050"/>
      <c r="J140" s="1050"/>
      <c r="K140" s="1050"/>
      <c r="L140" s="1050"/>
      <c r="M140" s="1050"/>
      <c r="N140" s="1049"/>
      <c r="O140" s="1049"/>
      <c r="P140" s="1049"/>
      <c r="Q140" s="1049"/>
    </row>
    <row r="141" spans="1:17" ht="12.75">
      <c r="A141" s="1049"/>
      <c r="B141" s="1049"/>
      <c r="C141" s="1049"/>
      <c r="D141" s="1049"/>
      <c r="E141" s="1050"/>
      <c r="F141" s="1050"/>
      <c r="G141" s="1050"/>
      <c r="H141" s="1050"/>
      <c r="I141" s="1050"/>
      <c r="J141" s="1050"/>
      <c r="K141" s="1050"/>
      <c r="L141" s="1050"/>
      <c r="M141" s="1050"/>
      <c r="N141" s="1049"/>
      <c r="O141" s="1049"/>
      <c r="P141" s="1049"/>
      <c r="Q141" s="1049"/>
    </row>
    <row r="142" spans="1:17" ht="12.75">
      <c r="A142" s="1049"/>
      <c r="B142" s="1049"/>
      <c r="C142" s="1049"/>
      <c r="D142" s="1049"/>
      <c r="E142" s="1050"/>
      <c r="F142" s="1050"/>
      <c r="G142" s="1050"/>
      <c r="H142" s="1050"/>
      <c r="I142" s="1050"/>
      <c r="J142" s="1050"/>
      <c r="K142" s="1050"/>
      <c r="L142" s="1050"/>
      <c r="M142" s="1050"/>
      <c r="N142" s="1049"/>
      <c r="O142" s="1049"/>
      <c r="P142" s="1049"/>
      <c r="Q142" s="1049"/>
    </row>
    <row r="143" spans="1:17" ht="12.75">
      <c r="A143" s="1049"/>
      <c r="B143" s="1049"/>
      <c r="C143" s="1049"/>
      <c r="D143" s="1049"/>
      <c r="E143" s="1050"/>
      <c r="F143" s="1050"/>
      <c r="G143" s="1050"/>
      <c r="H143" s="1050"/>
      <c r="I143" s="1050"/>
      <c r="J143" s="1050"/>
      <c r="K143" s="1050"/>
      <c r="L143" s="1050"/>
      <c r="M143" s="1050"/>
      <c r="N143" s="1049"/>
      <c r="O143" s="1049"/>
      <c r="P143" s="1049"/>
      <c r="Q143" s="1049"/>
    </row>
    <row r="144" spans="1:17" ht="12.75">
      <c r="A144" s="1049"/>
      <c r="B144" s="1049"/>
      <c r="C144" s="1049"/>
      <c r="D144" s="1049"/>
      <c r="E144" s="1050"/>
      <c r="F144" s="1050"/>
      <c r="G144" s="1050"/>
      <c r="H144" s="1050"/>
      <c r="I144" s="1050"/>
      <c r="J144" s="1050"/>
      <c r="K144" s="1050"/>
      <c r="L144" s="1050"/>
      <c r="M144" s="1050"/>
      <c r="N144" s="1049"/>
      <c r="O144" s="1049"/>
      <c r="P144" s="1049"/>
      <c r="Q144" s="1049"/>
    </row>
    <row r="145" spans="1:17" ht="12.75">
      <c r="A145" s="1049"/>
      <c r="B145" s="1049"/>
      <c r="C145" s="1049"/>
      <c r="D145" s="1049"/>
      <c r="E145" s="1050"/>
      <c r="F145" s="1050"/>
      <c r="G145" s="1050"/>
      <c r="H145" s="1050"/>
      <c r="I145" s="1050"/>
      <c r="J145" s="1050"/>
      <c r="K145" s="1050"/>
      <c r="L145" s="1050"/>
      <c r="M145" s="1050"/>
      <c r="N145" s="1049"/>
      <c r="O145" s="1049"/>
      <c r="P145" s="1049"/>
      <c r="Q145" s="1049"/>
    </row>
    <row r="146" spans="1:17" ht="12.75">
      <c r="A146" s="1049"/>
      <c r="B146" s="1049"/>
      <c r="C146" s="1049"/>
      <c r="D146" s="1049"/>
      <c r="E146" s="1050"/>
      <c r="F146" s="1050"/>
      <c r="G146" s="1050"/>
      <c r="H146" s="1050"/>
      <c r="I146" s="1050"/>
      <c r="J146" s="1050"/>
      <c r="K146" s="1050"/>
      <c r="L146" s="1050"/>
      <c r="M146" s="1050"/>
      <c r="N146" s="1049"/>
      <c r="O146" s="1049"/>
      <c r="P146" s="1049"/>
      <c r="Q146" s="1049"/>
    </row>
    <row r="147" spans="1:17" ht="12.75">
      <c r="A147" s="1049"/>
      <c r="B147" s="1049"/>
      <c r="C147" s="1049"/>
      <c r="D147" s="1049"/>
      <c r="E147" s="1050"/>
      <c r="F147" s="1050"/>
      <c r="G147" s="1050"/>
      <c r="H147" s="1050"/>
      <c r="I147" s="1050"/>
      <c r="J147" s="1050"/>
      <c r="K147" s="1050"/>
      <c r="L147" s="1050"/>
      <c r="M147" s="1050"/>
      <c r="N147" s="1049"/>
      <c r="O147" s="1049"/>
      <c r="P147" s="1049"/>
      <c r="Q147" s="1049"/>
    </row>
    <row r="148" spans="1:17" ht="12.75">
      <c r="A148" s="1049"/>
      <c r="B148" s="1049"/>
      <c r="C148" s="1049"/>
      <c r="D148" s="1049"/>
      <c r="E148" s="1050"/>
      <c r="F148" s="1050"/>
      <c r="G148" s="1050"/>
      <c r="H148" s="1050"/>
      <c r="I148" s="1050"/>
      <c r="J148" s="1050"/>
      <c r="K148" s="1050"/>
      <c r="L148" s="1050"/>
      <c r="M148" s="1050"/>
      <c r="N148" s="1049"/>
      <c r="O148" s="1049"/>
      <c r="P148" s="1049"/>
      <c r="Q148" s="1049"/>
    </row>
    <row r="149" spans="1:17" ht="12.75">
      <c r="A149" s="1049"/>
      <c r="B149" s="1049"/>
      <c r="C149" s="1049"/>
      <c r="D149" s="1049"/>
      <c r="E149" s="1050"/>
      <c r="F149" s="1050"/>
      <c r="G149" s="1050"/>
      <c r="H149" s="1050"/>
      <c r="I149" s="1050"/>
      <c r="J149" s="1050"/>
      <c r="K149" s="1050"/>
      <c r="L149" s="1050"/>
      <c r="M149" s="1050"/>
      <c r="N149" s="1049"/>
      <c r="O149" s="1049"/>
      <c r="P149" s="1049"/>
      <c r="Q149" s="1049"/>
    </row>
    <row r="150" spans="1:17" ht="12.75">
      <c r="A150" s="1049"/>
      <c r="B150" s="1049"/>
      <c r="C150" s="1049"/>
      <c r="D150" s="1049"/>
      <c r="E150" s="1050"/>
      <c r="F150" s="1050"/>
      <c r="G150" s="1050"/>
      <c r="H150" s="1050"/>
      <c r="I150" s="1050"/>
      <c r="J150" s="1050"/>
      <c r="K150" s="1050"/>
      <c r="L150" s="1050"/>
      <c r="M150" s="1050"/>
      <c r="N150" s="1049"/>
      <c r="O150" s="1049"/>
      <c r="P150" s="1049"/>
      <c r="Q150" s="1049"/>
    </row>
    <row r="151" spans="1:17" ht="12.75">
      <c r="A151" s="1049"/>
      <c r="B151" s="1049"/>
      <c r="C151" s="1049"/>
      <c r="D151" s="1049"/>
      <c r="E151" s="1050"/>
      <c r="F151" s="1050"/>
      <c r="G151" s="1050"/>
      <c r="H151" s="1050"/>
      <c r="I151" s="1050"/>
      <c r="J151" s="1050"/>
      <c r="K151" s="1050"/>
      <c r="L151" s="1050"/>
      <c r="M151" s="1050"/>
      <c r="N151" s="1049"/>
      <c r="O151" s="1049"/>
      <c r="P151" s="1049"/>
      <c r="Q151" s="1049"/>
    </row>
    <row r="152" spans="1:17" ht="12.75">
      <c r="A152" s="1049"/>
      <c r="B152" s="1049"/>
      <c r="C152" s="1049"/>
      <c r="D152" s="1049"/>
      <c r="E152" s="1050"/>
      <c r="F152" s="1050"/>
      <c r="G152" s="1050"/>
      <c r="H152" s="1050"/>
      <c r="I152" s="1050"/>
      <c r="J152" s="1050"/>
      <c r="K152" s="1050"/>
      <c r="L152" s="1050"/>
      <c r="M152" s="1050"/>
      <c r="N152" s="1049"/>
      <c r="O152" s="1049"/>
      <c r="P152" s="1049"/>
      <c r="Q152" s="1049"/>
    </row>
    <row r="153" spans="1:17" ht="12.75">
      <c r="A153" s="1049"/>
      <c r="B153" s="1049"/>
      <c r="C153" s="1049"/>
      <c r="D153" s="1049"/>
      <c r="E153" s="1050"/>
      <c r="F153" s="1050"/>
      <c r="G153" s="1050"/>
      <c r="H153" s="1050"/>
      <c r="I153" s="1050"/>
      <c r="J153" s="1050"/>
      <c r="K153" s="1050"/>
      <c r="L153" s="1050"/>
      <c r="M153" s="1050"/>
      <c r="N153" s="1049"/>
      <c r="O153" s="1049"/>
      <c r="P153" s="1049"/>
      <c r="Q153" s="1049"/>
    </row>
    <row r="154" spans="1:17" ht="12.75">
      <c r="A154" s="1049"/>
      <c r="B154" s="1049"/>
      <c r="C154" s="1049"/>
      <c r="D154" s="1049"/>
      <c r="E154" s="1050"/>
      <c r="F154" s="1050"/>
      <c r="G154" s="1050"/>
      <c r="H154" s="1050"/>
      <c r="I154" s="1050"/>
      <c r="J154" s="1050"/>
      <c r="K154" s="1050"/>
      <c r="L154" s="1050"/>
      <c r="M154" s="1050"/>
      <c r="N154" s="1049"/>
      <c r="O154" s="1049"/>
      <c r="P154" s="1049"/>
      <c r="Q154" s="1049"/>
    </row>
    <row r="155" spans="1:17" ht="12.75">
      <c r="A155" s="1049"/>
      <c r="B155" s="1049"/>
      <c r="C155" s="1049"/>
      <c r="D155" s="1049"/>
      <c r="E155" s="1050"/>
      <c r="F155" s="1050"/>
      <c r="G155" s="1050"/>
      <c r="H155" s="1050"/>
      <c r="I155" s="1050"/>
      <c r="J155" s="1050"/>
      <c r="K155" s="1050"/>
      <c r="L155" s="1050"/>
      <c r="M155" s="1050"/>
      <c r="N155" s="1049"/>
      <c r="O155" s="1049"/>
      <c r="P155" s="1049"/>
      <c r="Q155" s="1049"/>
    </row>
    <row r="156" spans="1:17" ht="12.75">
      <c r="A156" s="1049"/>
      <c r="B156" s="1049"/>
      <c r="C156" s="1049"/>
      <c r="D156" s="1049"/>
      <c r="E156" s="1050"/>
      <c r="F156" s="1050"/>
      <c r="G156" s="1050"/>
      <c r="H156" s="1050"/>
      <c r="I156" s="1050"/>
      <c r="J156" s="1050"/>
      <c r="K156" s="1050"/>
      <c r="L156" s="1050"/>
      <c r="M156" s="1050"/>
      <c r="N156" s="1049"/>
      <c r="O156" s="1049"/>
      <c r="P156" s="1049"/>
      <c r="Q156" s="1049"/>
    </row>
    <row r="157" spans="1:17" ht="12.75">
      <c r="A157" s="1049"/>
      <c r="B157" s="1049"/>
      <c r="C157" s="1049"/>
      <c r="D157" s="1049"/>
      <c r="E157" s="1050"/>
      <c r="F157" s="1050"/>
      <c r="G157" s="1050"/>
      <c r="H157" s="1050"/>
      <c r="I157" s="1050"/>
      <c r="J157" s="1050"/>
      <c r="K157" s="1050"/>
      <c r="L157" s="1050"/>
      <c r="M157" s="1050"/>
      <c r="N157" s="1049"/>
      <c r="O157" s="1049"/>
      <c r="P157" s="1049"/>
      <c r="Q157" s="1049"/>
    </row>
    <row r="158" spans="1:17" ht="12.75">
      <c r="A158" s="1049"/>
      <c r="B158" s="1049"/>
      <c r="C158" s="1049"/>
      <c r="D158" s="1049"/>
      <c r="E158" s="1050"/>
      <c r="F158" s="1050"/>
      <c r="G158" s="1050"/>
      <c r="H158" s="1050"/>
      <c r="I158" s="1050"/>
      <c r="J158" s="1050"/>
      <c r="K158" s="1050"/>
      <c r="L158" s="1050"/>
      <c r="M158" s="1050"/>
      <c r="N158" s="1049"/>
      <c r="O158" s="1049"/>
      <c r="P158" s="1049"/>
      <c r="Q158" s="1049"/>
    </row>
    <row r="159" spans="1:17" ht="12.75">
      <c r="A159" s="1049"/>
      <c r="B159" s="1049"/>
      <c r="C159" s="1049"/>
      <c r="D159" s="1049"/>
      <c r="E159" s="1050"/>
      <c r="F159" s="1050"/>
      <c r="G159" s="1050"/>
      <c r="H159" s="1050"/>
      <c r="I159" s="1050"/>
      <c r="J159" s="1050"/>
      <c r="K159" s="1050"/>
      <c r="L159" s="1050"/>
      <c r="M159" s="1050"/>
      <c r="N159" s="1049"/>
      <c r="O159" s="1049"/>
      <c r="P159" s="1049"/>
      <c r="Q159" s="1049"/>
    </row>
    <row r="160" spans="1:17" ht="12.75">
      <c r="A160" s="1049"/>
      <c r="B160" s="1049"/>
      <c r="C160" s="1049"/>
      <c r="D160" s="1049"/>
      <c r="E160" s="1050"/>
      <c r="F160" s="1050"/>
      <c r="G160" s="1050"/>
      <c r="H160" s="1050"/>
      <c r="I160" s="1050"/>
      <c r="J160" s="1050"/>
      <c r="K160" s="1050"/>
      <c r="L160" s="1050"/>
      <c r="M160" s="1050"/>
      <c r="N160" s="1049"/>
      <c r="O160" s="1049"/>
      <c r="P160" s="1049"/>
      <c r="Q160" s="1049"/>
    </row>
    <row r="161" spans="1:17" ht="12.75">
      <c r="A161" s="1049"/>
      <c r="B161" s="1049"/>
      <c r="C161" s="1049"/>
      <c r="D161" s="1049"/>
      <c r="E161" s="1050"/>
      <c r="F161" s="1050"/>
      <c r="G161" s="1050"/>
      <c r="H161" s="1050"/>
      <c r="I161" s="1050"/>
      <c r="J161" s="1050"/>
      <c r="K161" s="1050"/>
      <c r="L161" s="1050"/>
      <c r="M161" s="1050"/>
      <c r="N161" s="1049"/>
      <c r="O161" s="1049"/>
      <c r="P161" s="1049"/>
      <c r="Q161" s="1049"/>
    </row>
    <row r="162" spans="1:17" ht="12.75">
      <c r="A162" s="1049"/>
      <c r="B162" s="1049"/>
      <c r="C162" s="1049"/>
      <c r="D162" s="1049"/>
      <c r="E162" s="1050"/>
      <c r="F162" s="1050"/>
      <c r="G162" s="1050"/>
      <c r="H162" s="1050"/>
      <c r="I162" s="1050"/>
      <c r="J162" s="1050"/>
      <c r="K162" s="1050"/>
      <c r="L162" s="1050"/>
      <c r="M162" s="1050"/>
      <c r="N162" s="1049"/>
      <c r="O162" s="1049"/>
      <c r="P162" s="1049"/>
      <c r="Q162" s="1049"/>
    </row>
    <row r="163" spans="1:17" ht="12.75">
      <c r="A163" s="1049"/>
      <c r="B163" s="1049"/>
      <c r="C163" s="1049"/>
      <c r="D163" s="1049"/>
      <c r="E163" s="1050"/>
      <c r="F163" s="1050"/>
      <c r="G163" s="1050"/>
      <c r="H163" s="1050"/>
      <c r="I163" s="1050"/>
      <c r="J163" s="1050"/>
      <c r="K163" s="1050"/>
      <c r="L163" s="1050"/>
      <c r="M163" s="1050"/>
      <c r="N163" s="1049"/>
      <c r="O163" s="1049"/>
      <c r="P163" s="1049"/>
      <c r="Q163" s="1049"/>
    </row>
    <row r="164" spans="1:17" ht="12.75">
      <c r="A164" s="1049"/>
      <c r="B164" s="1049"/>
      <c r="C164" s="1049"/>
      <c r="D164" s="1049"/>
      <c r="E164" s="1050"/>
      <c r="F164" s="1050"/>
      <c r="G164" s="1050"/>
      <c r="H164" s="1050"/>
      <c r="I164" s="1050"/>
      <c r="J164" s="1050"/>
      <c r="K164" s="1050"/>
      <c r="L164" s="1050"/>
      <c r="M164" s="1050"/>
      <c r="N164" s="1049"/>
      <c r="O164" s="1049"/>
      <c r="P164" s="1049"/>
      <c r="Q164" s="1049"/>
    </row>
    <row r="165" spans="1:17" ht="12.75">
      <c r="A165" s="1049"/>
      <c r="B165" s="1049"/>
      <c r="C165" s="1049"/>
      <c r="D165" s="1049"/>
      <c r="E165" s="1050"/>
      <c r="F165" s="1050"/>
      <c r="G165" s="1050"/>
      <c r="H165" s="1050"/>
      <c r="I165" s="1050"/>
      <c r="J165" s="1050"/>
      <c r="K165" s="1050"/>
      <c r="L165" s="1050"/>
      <c r="M165" s="1050"/>
      <c r="N165" s="1049"/>
      <c r="O165" s="1049"/>
      <c r="P165" s="1049"/>
      <c r="Q165" s="1049"/>
    </row>
    <row r="166" spans="1:17" ht="12.75">
      <c r="A166" s="1049"/>
      <c r="B166" s="1049"/>
      <c r="C166" s="1049"/>
      <c r="D166" s="1049"/>
      <c r="E166" s="1050"/>
      <c r="F166" s="1050"/>
      <c r="G166" s="1050"/>
      <c r="H166" s="1050"/>
      <c r="I166" s="1050"/>
      <c r="J166" s="1050"/>
      <c r="K166" s="1050"/>
      <c r="L166" s="1050"/>
      <c r="M166" s="1050"/>
      <c r="N166" s="1049"/>
      <c r="O166" s="1049"/>
      <c r="P166" s="1049"/>
      <c r="Q166" s="1049"/>
    </row>
    <row r="167" spans="1:17" ht="12.75">
      <c r="A167" s="1049"/>
      <c r="B167" s="1049"/>
      <c r="C167" s="1049"/>
      <c r="D167" s="1049"/>
      <c r="E167" s="1050"/>
      <c r="F167" s="1050"/>
      <c r="G167" s="1050"/>
      <c r="H167" s="1050"/>
      <c r="I167" s="1050"/>
      <c r="J167" s="1050"/>
      <c r="K167" s="1050"/>
      <c r="L167" s="1050"/>
      <c r="M167" s="1050"/>
      <c r="N167" s="1049"/>
      <c r="O167" s="1049"/>
      <c r="P167" s="1049"/>
      <c r="Q167" s="1049"/>
    </row>
    <row r="168" spans="1:17" ht="12.75">
      <c r="A168" s="1049"/>
      <c r="B168" s="1049"/>
      <c r="C168" s="1049"/>
      <c r="D168" s="1049"/>
      <c r="E168" s="1050"/>
      <c r="F168" s="1050"/>
      <c r="G168" s="1050"/>
      <c r="H168" s="1050"/>
      <c r="I168" s="1050"/>
      <c r="J168" s="1050"/>
      <c r="K168" s="1050"/>
      <c r="L168" s="1050"/>
      <c r="M168" s="1050"/>
      <c r="N168" s="1049"/>
      <c r="O168" s="1049"/>
      <c r="P168" s="1049"/>
      <c r="Q168" s="1049"/>
    </row>
    <row r="169" spans="1:17" ht="12.75">
      <c r="A169" s="1049"/>
      <c r="B169" s="1049"/>
      <c r="C169" s="1049"/>
      <c r="D169" s="1049"/>
      <c r="E169" s="1050"/>
      <c r="F169" s="1050"/>
      <c r="G169" s="1050"/>
      <c r="H169" s="1050"/>
      <c r="I169" s="1050"/>
      <c r="J169" s="1050"/>
      <c r="K169" s="1050"/>
      <c r="L169" s="1050"/>
      <c r="M169" s="1050"/>
      <c r="N169" s="1049"/>
      <c r="O169" s="1049"/>
      <c r="P169" s="1049"/>
      <c r="Q169" s="1049"/>
    </row>
    <row r="170" spans="1:17" ht="12.75">
      <c r="A170" s="1049"/>
      <c r="B170" s="1049"/>
      <c r="C170" s="1049"/>
      <c r="D170" s="1049"/>
      <c r="E170" s="1050"/>
      <c r="F170" s="1050"/>
      <c r="G170" s="1050"/>
      <c r="H170" s="1050"/>
      <c r="I170" s="1050"/>
      <c r="J170" s="1050"/>
      <c r="K170" s="1050"/>
      <c r="L170" s="1050"/>
      <c r="M170" s="1050"/>
      <c r="N170" s="1049"/>
      <c r="O170" s="1049"/>
      <c r="P170" s="1049"/>
      <c r="Q170" s="1049"/>
    </row>
    <row r="171" spans="1:17" ht="12.75">
      <c r="A171" s="1049"/>
      <c r="B171" s="1049"/>
      <c r="C171" s="1049"/>
      <c r="D171" s="1049"/>
      <c r="E171" s="1050"/>
      <c r="F171" s="1050"/>
      <c r="G171" s="1050"/>
      <c r="H171" s="1050"/>
      <c r="I171" s="1050"/>
      <c r="J171" s="1050"/>
      <c r="K171" s="1050"/>
      <c r="L171" s="1050"/>
      <c r="M171" s="1050"/>
      <c r="N171" s="1049"/>
      <c r="O171" s="1049"/>
      <c r="P171" s="1049"/>
      <c r="Q171" s="1049"/>
    </row>
    <row r="172" spans="1:17" ht="12.75">
      <c r="A172" s="1049"/>
      <c r="B172" s="1049"/>
      <c r="C172" s="1049"/>
      <c r="D172" s="1049"/>
      <c r="E172" s="1050"/>
      <c r="F172" s="1050"/>
      <c r="G172" s="1050"/>
      <c r="H172" s="1050"/>
      <c r="I172" s="1050"/>
      <c r="J172" s="1050"/>
      <c r="K172" s="1050"/>
      <c r="L172" s="1050"/>
      <c r="M172" s="1050"/>
      <c r="N172" s="1049"/>
      <c r="O172" s="1049"/>
      <c r="P172" s="1049"/>
      <c r="Q172" s="1049"/>
    </row>
    <row r="173" spans="1:17" ht="12.75">
      <c r="A173" s="1049"/>
      <c r="B173" s="1049"/>
      <c r="C173" s="1049"/>
      <c r="D173" s="1049"/>
      <c r="E173" s="1050"/>
      <c r="F173" s="1050"/>
      <c r="G173" s="1050"/>
      <c r="H173" s="1050"/>
      <c r="I173" s="1050"/>
      <c r="J173" s="1050"/>
      <c r="K173" s="1050"/>
      <c r="L173" s="1050"/>
      <c r="M173" s="1050"/>
      <c r="N173" s="1049"/>
      <c r="O173" s="1049"/>
      <c r="P173" s="1049"/>
      <c r="Q173" s="1049"/>
    </row>
    <row r="174" spans="1:17" ht="12.75">
      <c r="A174" s="1049"/>
      <c r="B174" s="1049"/>
      <c r="C174" s="1049"/>
      <c r="D174" s="1049"/>
      <c r="E174" s="1050"/>
      <c r="F174" s="1050"/>
      <c r="G174" s="1050"/>
      <c r="H174" s="1050"/>
      <c r="I174" s="1050"/>
      <c r="J174" s="1050"/>
      <c r="K174" s="1050"/>
      <c r="L174" s="1050"/>
      <c r="M174" s="1050"/>
      <c r="N174" s="1049"/>
      <c r="O174" s="1049"/>
      <c r="P174" s="1049"/>
      <c r="Q174" s="1049"/>
    </row>
    <row r="175" spans="1:17" ht="12.75">
      <c r="A175" s="1049"/>
      <c r="B175" s="1049"/>
      <c r="C175" s="1049"/>
      <c r="D175" s="1049"/>
      <c r="E175" s="1050"/>
      <c r="F175" s="1050"/>
      <c r="G175" s="1050"/>
      <c r="H175" s="1050"/>
      <c r="I175" s="1050"/>
      <c r="J175" s="1050"/>
      <c r="K175" s="1050"/>
      <c r="L175" s="1050"/>
      <c r="M175" s="1050"/>
      <c r="N175" s="1049"/>
      <c r="O175" s="1049"/>
      <c r="P175" s="1049"/>
      <c r="Q175" s="1049"/>
    </row>
    <row r="176" spans="1:17" ht="12.75">
      <c r="A176" s="1049"/>
      <c r="B176" s="1049"/>
      <c r="C176" s="1049"/>
      <c r="D176" s="1049"/>
      <c r="E176" s="1050"/>
      <c r="F176" s="1050"/>
      <c r="G176" s="1050"/>
      <c r="H176" s="1050"/>
      <c r="I176" s="1050"/>
      <c r="J176" s="1050"/>
      <c r="K176" s="1050"/>
      <c r="L176" s="1050"/>
      <c r="M176" s="1050"/>
      <c r="N176" s="1049"/>
      <c r="O176" s="1049"/>
      <c r="P176" s="1049"/>
      <c r="Q176" s="1049"/>
    </row>
    <row r="177" spans="1:17" ht="12.75">
      <c r="A177" s="1049"/>
      <c r="B177" s="1049"/>
      <c r="C177" s="1049"/>
      <c r="D177" s="1049"/>
      <c r="E177" s="1050"/>
      <c r="F177" s="1050"/>
      <c r="G177" s="1050"/>
      <c r="H177" s="1050"/>
      <c r="I177" s="1050"/>
      <c r="J177" s="1050"/>
      <c r="K177" s="1050"/>
      <c r="L177" s="1050"/>
      <c r="M177" s="1050"/>
      <c r="N177" s="1049"/>
      <c r="O177" s="1049"/>
      <c r="P177" s="1049"/>
      <c r="Q177" s="1049"/>
    </row>
    <row r="178" spans="1:17" ht="12.75">
      <c r="A178" s="1049"/>
      <c r="B178" s="1049"/>
      <c r="C178" s="1049"/>
      <c r="D178" s="1049"/>
      <c r="E178" s="1050"/>
      <c r="F178" s="1050"/>
      <c r="G178" s="1050"/>
      <c r="H178" s="1050"/>
      <c r="I178" s="1050"/>
      <c r="J178" s="1050"/>
      <c r="K178" s="1050"/>
      <c r="L178" s="1050"/>
      <c r="M178" s="1050"/>
      <c r="N178" s="1049"/>
      <c r="O178" s="1049"/>
      <c r="P178" s="1049"/>
      <c r="Q178" s="1049"/>
    </row>
    <row r="179" spans="1:17" ht="12.75">
      <c r="A179" s="1049"/>
      <c r="B179" s="1049"/>
      <c r="C179" s="1049"/>
      <c r="D179" s="1049"/>
      <c r="E179" s="1050"/>
      <c r="F179" s="1050"/>
      <c r="G179" s="1050"/>
      <c r="H179" s="1050"/>
      <c r="I179" s="1050"/>
      <c r="J179" s="1050"/>
      <c r="K179" s="1050"/>
      <c r="L179" s="1050"/>
      <c r="M179" s="1050"/>
      <c r="N179" s="1049"/>
      <c r="O179" s="1049"/>
      <c r="P179" s="1049"/>
      <c r="Q179" s="1049"/>
    </row>
    <row r="180" spans="1:17" ht="12.75">
      <c r="A180" s="1049"/>
      <c r="B180" s="1049"/>
      <c r="C180" s="1049"/>
      <c r="D180" s="1049"/>
      <c r="E180" s="1050"/>
      <c r="F180" s="1050"/>
      <c r="G180" s="1050"/>
      <c r="H180" s="1050"/>
      <c r="I180" s="1050"/>
      <c r="J180" s="1050"/>
      <c r="K180" s="1050"/>
      <c r="L180" s="1050"/>
      <c r="M180" s="1050"/>
      <c r="N180" s="1049"/>
      <c r="O180" s="1049"/>
      <c r="P180" s="1049"/>
      <c r="Q180" s="1049"/>
    </row>
    <row r="181" spans="1:17" ht="12.75">
      <c r="A181" s="1049"/>
      <c r="B181" s="1049"/>
      <c r="C181" s="1049"/>
      <c r="D181" s="1049"/>
      <c r="E181" s="1050"/>
      <c r="F181" s="1050"/>
      <c r="G181" s="1050"/>
      <c r="H181" s="1050"/>
      <c r="I181" s="1050"/>
      <c r="J181" s="1050"/>
      <c r="K181" s="1050"/>
      <c r="L181" s="1050"/>
      <c r="M181" s="1050"/>
      <c r="N181" s="1049"/>
      <c r="O181" s="1049"/>
      <c r="P181" s="1049"/>
      <c r="Q181" s="1049"/>
    </row>
    <row r="182" spans="1:17" ht="12.75">
      <c r="A182" s="1049"/>
      <c r="B182" s="1049"/>
      <c r="C182" s="1049"/>
      <c r="D182" s="1049"/>
      <c r="E182" s="1050"/>
      <c r="F182" s="1050"/>
      <c r="G182" s="1050"/>
      <c r="H182" s="1050"/>
      <c r="I182" s="1050"/>
      <c r="J182" s="1050"/>
      <c r="K182" s="1050"/>
      <c r="L182" s="1050"/>
      <c r="M182" s="1050"/>
      <c r="N182" s="1049"/>
      <c r="O182" s="1049"/>
      <c r="P182" s="1049"/>
      <c r="Q182" s="1049"/>
    </row>
    <row r="183" spans="1:17" ht="12.75">
      <c r="A183" s="1049"/>
      <c r="B183" s="1049"/>
      <c r="C183" s="1049"/>
      <c r="D183" s="1049"/>
      <c r="E183" s="1050"/>
      <c r="F183" s="1050"/>
      <c r="G183" s="1050"/>
      <c r="H183" s="1050"/>
      <c r="I183" s="1050"/>
      <c r="J183" s="1050"/>
      <c r="K183" s="1050"/>
      <c r="L183" s="1050"/>
      <c r="M183" s="1050"/>
      <c r="N183" s="1049"/>
      <c r="O183" s="1049"/>
      <c r="P183" s="1049"/>
      <c r="Q183" s="1049"/>
    </row>
    <row r="184" spans="1:17" ht="12.75">
      <c r="A184" s="1049"/>
      <c r="B184" s="1049"/>
      <c r="C184" s="1049"/>
      <c r="D184" s="1049"/>
      <c r="E184" s="1050"/>
      <c r="F184" s="1050"/>
      <c r="G184" s="1050"/>
      <c r="H184" s="1050"/>
      <c r="I184" s="1050"/>
      <c r="J184" s="1050"/>
      <c r="K184" s="1050"/>
      <c r="L184" s="1050"/>
      <c r="M184" s="1050"/>
      <c r="N184" s="1049"/>
      <c r="O184" s="1049"/>
      <c r="P184" s="1049"/>
      <c r="Q184" s="1049"/>
    </row>
    <row r="185" spans="1:17" ht="12.75">
      <c r="A185" s="1049"/>
      <c r="B185" s="1049"/>
      <c r="C185" s="1049"/>
      <c r="D185" s="1049"/>
      <c r="E185" s="1050"/>
      <c r="F185" s="1050"/>
      <c r="G185" s="1050"/>
      <c r="H185" s="1050"/>
      <c r="I185" s="1050"/>
      <c r="J185" s="1050"/>
      <c r="K185" s="1050"/>
      <c r="L185" s="1050"/>
      <c r="M185" s="1050"/>
      <c r="N185" s="1049"/>
      <c r="O185" s="1049"/>
      <c r="P185" s="1049"/>
      <c r="Q185" s="1049"/>
    </row>
    <row r="186" spans="1:17" ht="12.75">
      <c r="A186" s="1049"/>
      <c r="B186" s="1049"/>
      <c r="C186" s="1049"/>
      <c r="D186" s="1049"/>
      <c r="E186" s="1050"/>
      <c r="F186" s="1050"/>
      <c r="G186" s="1050"/>
      <c r="H186" s="1050"/>
      <c r="I186" s="1050"/>
      <c r="J186" s="1050"/>
      <c r="K186" s="1050"/>
      <c r="L186" s="1050"/>
      <c r="M186" s="1050"/>
      <c r="N186" s="1049"/>
      <c r="O186" s="1049"/>
      <c r="P186" s="1049"/>
      <c r="Q186" s="1049"/>
    </row>
    <row r="187" spans="1:17" ht="12.75">
      <c r="A187" s="1049"/>
      <c r="B187" s="1049"/>
      <c r="C187" s="1049"/>
      <c r="D187" s="1049"/>
      <c r="E187" s="1050"/>
      <c r="F187" s="1050"/>
      <c r="G187" s="1050"/>
      <c r="H187" s="1050"/>
      <c r="I187" s="1050"/>
      <c r="J187" s="1050"/>
      <c r="K187" s="1050"/>
      <c r="L187" s="1050"/>
      <c r="M187" s="1050"/>
      <c r="N187" s="1049"/>
      <c r="O187" s="1049"/>
      <c r="P187" s="1049"/>
      <c r="Q187" s="1049"/>
    </row>
    <row r="188" spans="1:17" ht="12.75">
      <c r="A188" s="1049"/>
      <c r="B188" s="1049"/>
      <c r="C188" s="1049"/>
      <c r="D188" s="1049"/>
      <c r="E188" s="1050"/>
      <c r="F188" s="1050"/>
      <c r="G188" s="1050"/>
      <c r="H188" s="1050"/>
      <c r="I188" s="1050"/>
      <c r="J188" s="1050"/>
      <c r="K188" s="1050"/>
      <c r="L188" s="1050"/>
      <c r="M188" s="1050"/>
      <c r="N188" s="1049"/>
      <c r="O188" s="1049"/>
      <c r="P188" s="1049"/>
      <c r="Q188" s="1049"/>
    </row>
    <row r="189" spans="1:17" ht="12.75">
      <c r="A189" s="1049"/>
      <c r="B189" s="1049"/>
      <c r="C189" s="1049"/>
      <c r="D189" s="1049"/>
      <c r="E189" s="1050"/>
      <c r="F189" s="1050"/>
      <c r="G189" s="1050"/>
      <c r="H189" s="1050"/>
      <c r="I189" s="1050"/>
      <c r="J189" s="1050"/>
      <c r="K189" s="1050"/>
      <c r="L189" s="1050"/>
      <c r="M189" s="1050"/>
      <c r="N189" s="1049"/>
      <c r="O189" s="1049"/>
      <c r="P189" s="1049"/>
      <c r="Q189" s="1049"/>
    </row>
    <row r="190" spans="1:17" ht="12.75">
      <c r="A190" s="1049"/>
      <c r="B190" s="1049"/>
      <c r="C190" s="1049"/>
      <c r="D190" s="1049"/>
      <c r="E190" s="1050"/>
      <c r="F190" s="1050"/>
      <c r="G190" s="1050"/>
      <c r="H190" s="1050"/>
      <c r="I190" s="1050"/>
      <c r="J190" s="1050"/>
      <c r="K190" s="1050"/>
      <c r="L190" s="1050"/>
      <c r="M190" s="1050"/>
      <c r="N190" s="1049"/>
      <c r="O190" s="1049"/>
      <c r="P190" s="1049"/>
      <c r="Q190" s="1049"/>
    </row>
    <row r="191" spans="1:17" ht="12.75">
      <c r="A191" s="1049"/>
      <c r="B191" s="1049"/>
      <c r="C191" s="1049"/>
      <c r="D191" s="1049"/>
      <c r="E191" s="1050"/>
      <c r="F191" s="1050"/>
      <c r="G191" s="1050"/>
      <c r="H191" s="1050"/>
      <c r="I191" s="1050"/>
      <c r="J191" s="1050"/>
      <c r="K191" s="1050"/>
      <c r="L191" s="1050"/>
      <c r="M191" s="1050"/>
      <c r="N191" s="1049"/>
      <c r="O191" s="1049"/>
      <c r="P191" s="1049"/>
      <c r="Q191" s="1049"/>
    </row>
    <row r="192" spans="1:17" ht="12.75">
      <c r="A192" s="1049"/>
      <c r="B192" s="1049"/>
      <c r="C192" s="1049"/>
      <c r="D192" s="1049"/>
      <c r="E192" s="1050"/>
      <c r="F192" s="1050"/>
      <c r="G192" s="1050"/>
      <c r="H192" s="1050"/>
      <c r="I192" s="1050"/>
      <c r="J192" s="1050"/>
      <c r="K192" s="1050"/>
      <c r="L192" s="1050"/>
      <c r="M192" s="1050"/>
      <c r="N192" s="1049"/>
      <c r="O192" s="1049"/>
      <c r="P192" s="1049"/>
      <c r="Q192" s="1049"/>
    </row>
    <row r="193" spans="1:17" ht="12.75">
      <c r="A193" s="1049"/>
      <c r="B193" s="1049"/>
      <c r="C193" s="1049"/>
      <c r="D193" s="1049"/>
      <c r="E193" s="1050"/>
      <c r="F193" s="1050"/>
      <c r="G193" s="1050"/>
      <c r="H193" s="1050"/>
      <c r="I193" s="1050"/>
      <c r="J193" s="1050"/>
      <c r="K193" s="1050"/>
      <c r="L193" s="1050"/>
      <c r="M193" s="1050"/>
      <c r="N193" s="1049"/>
      <c r="O193" s="1049"/>
      <c r="P193" s="1049"/>
      <c r="Q193" s="1049"/>
    </row>
    <row r="194" spans="1:17" ht="12.75">
      <c r="A194" s="1049"/>
      <c r="B194" s="1049"/>
      <c r="C194" s="1049"/>
      <c r="D194" s="1049"/>
      <c r="E194" s="1050"/>
      <c r="F194" s="1050"/>
      <c r="G194" s="1050"/>
      <c r="H194" s="1050"/>
      <c r="I194" s="1050"/>
      <c r="J194" s="1050"/>
      <c r="K194" s="1050"/>
      <c r="L194" s="1050"/>
      <c r="M194" s="1050"/>
      <c r="N194" s="1049"/>
      <c r="O194" s="1049"/>
      <c r="P194" s="1049"/>
      <c r="Q194" s="1049"/>
    </row>
    <row r="195" spans="1:17" ht="12.75">
      <c r="A195" s="1049"/>
      <c r="B195" s="1049"/>
      <c r="C195" s="1049"/>
      <c r="D195" s="1049"/>
      <c r="E195" s="1050"/>
      <c r="F195" s="1050"/>
      <c r="G195" s="1050"/>
      <c r="H195" s="1050"/>
      <c r="I195" s="1050"/>
      <c r="J195" s="1050"/>
      <c r="K195" s="1050"/>
      <c r="L195" s="1050"/>
      <c r="M195" s="1050"/>
      <c r="N195" s="1049"/>
      <c r="O195" s="1049"/>
      <c r="P195" s="1049"/>
      <c r="Q195" s="1049"/>
    </row>
    <row r="196" spans="1:17" ht="12.75">
      <c r="A196" s="1049"/>
      <c r="B196" s="1049"/>
      <c r="C196" s="1049"/>
      <c r="D196" s="1049"/>
      <c r="E196" s="1050"/>
      <c r="F196" s="1050"/>
      <c r="G196" s="1050"/>
      <c r="H196" s="1050"/>
      <c r="I196" s="1050"/>
      <c r="J196" s="1050"/>
      <c r="K196" s="1050"/>
      <c r="L196" s="1050"/>
      <c r="M196" s="1050"/>
      <c r="N196" s="1049"/>
      <c r="O196" s="1049"/>
      <c r="P196" s="1049"/>
      <c r="Q196" s="1049"/>
    </row>
    <row r="197" spans="1:17" ht="12.75">
      <c r="A197" s="1049"/>
      <c r="B197" s="1049"/>
      <c r="C197" s="1049"/>
      <c r="D197" s="1049"/>
      <c r="E197" s="1050"/>
      <c r="F197" s="1050"/>
      <c r="G197" s="1050"/>
      <c r="H197" s="1050"/>
      <c r="I197" s="1050"/>
      <c r="J197" s="1050"/>
      <c r="K197" s="1050"/>
      <c r="L197" s="1050"/>
      <c r="M197" s="1050"/>
      <c r="N197" s="1049"/>
      <c r="O197" s="1049"/>
      <c r="P197" s="1049"/>
      <c r="Q197" s="1049"/>
    </row>
    <row r="198" spans="1:17" ht="12.75">
      <c r="A198" s="1049"/>
      <c r="B198" s="1049"/>
      <c r="C198" s="1049"/>
      <c r="D198" s="1049"/>
      <c r="E198" s="1050"/>
      <c r="F198" s="1050"/>
      <c r="G198" s="1050"/>
      <c r="H198" s="1050"/>
      <c r="I198" s="1050"/>
      <c r="J198" s="1050"/>
      <c r="K198" s="1050"/>
      <c r="L198" s="1050"/>
      <c r="M198" s="1050"/>
      <c r="N198" s="1049"/>
      <c r="O198" s="1049"/>
      <c r="P198" s="1049"/>
      <c r="Q198" s="1049"/>
    </row>
    <row r="199" spans="1:17" ht="12.75">
      <c r="A199" s="1049"/>
      <c r="B199" s="1049"/>
      <c r="C199" s="1049"/>
      <c r="D199" s="1049"/>
      <c r="E199" s="1050"/>
      <c r="F199" s="1050"/>
      <c r="G199" s="1050"/>
      <c r="H199" s="1050"/>
      <c r="I199" s="1050"/>
      <c r="J199" s="1050"/>
      <c r="K199" s="1050"/>
      <c r="L199" s="1050"/>
      <c r="M199" s="1050"/>
      <c r="N199" s="1049"/>
      <c r="O199" s="1049"/>
      <c r="P199" s="1049"/>
      <c r="Q199" s="1049"/>
    </row>
    <row r="200" spans="1:17" ht="12.75">
      <c r="A200" s="1049"/>
      <c r="B200" s="1049"/>
      <c r="C200" s="1049"/>
      <c r="D200" s="1049"/>
      <c r="E200" s="1050"/>
      <c r="F200" s="1050"/>
      <c r="G200" s="1050"/>
      <c r="H200" s="1050"/>
      <c r="I200" s="1050"/>
      <c r="J200" s="1050"/>
      <c r="K200" s="1050"/>
      <c r="L200" s="1050"/>
      <c r="M200" s="1050"/>
      <c r="N200" s="1049"/>
      <c r="O200" s="1049"/>
      <c r="P200" s="1049"/>
      <c r="Q200" s="1049"/>
    </row>
    <row r="201" spans="1:17" ht="12.75">
      <c r="A201" s="1049"/>
      <c r="B201" s="1049"/>
      <c r="C201" s="1049"/>
      <c r="D201" s="1049"/>
      <c r="E201" s="1050"/>
      <c r="F201" s="1050"/>
      <c r="G201" s="1050"/>
      <c r="H201" s="1050"/>
      <c r="I201" s="1050"/>
      <c r="J201" s="1050"/>
      <c r="K201" s="1050"/>
      <c r="L201" s="1050"/>
      <c r="M201" s="1050"/>
      <c r="N201" s="1049"/>
      <c r="O201" s="1049"/>
      <c r="P201" s="1049"/>
      <c r="Q201" s="1049"/>
    </row>
    <row r="202" spans="1:17" ht="12.75">
      <c r="A202" s="1049"/>
      <c r="B202" s="1049"/>
      <c r="C202" s="1049"/>
      <c r="D202" s="1049"/>
      <c r="E202" s="1050"/>
      <c r="F202" s="1050"/>
      <c r="G202" s="1050"/>
      <c r="H202" s="1050"/>
      <c r="I202" s="1050"/>
      <c r="J202" s="1050"/>
      <c r="K202" s="1050"/>
      <c r="L202" s="1050"/>
      <c r="M202" s="1050"/>
      <c r="N202" s="1049"/>
      <c r="O202" s="1049"/>
      <c r="P202" s="1049"/>
      <c r="Q202" s="1049"/>
    </row>
    <row r="203" spans="1:17" ht="12.75">
      <c r="A203" s="1049"/>
      <c r="B203" s="1049"/>
      <c r="C203" s="1049"/>
      <c r="D203" s="1049"/>
      <c r="E203" s="1050"/>
      <c r="F203" s="1050"/>
      <c r="G203" s="1050"/>
      <c r="H203" s="1050"/>
      <c r="I203" s="1050"/>
      <c r="J203" s="1050"/>
      <c r="K203" s="1050"/>
      <c r="L203" s="1050"/>
      <c r="M203" s="1050"/>
      <c r="N203" s="1049"/>
      <c r="O203" s="1049"/>
      <c r="P203" s="1049"/>
      <c r="Q203" s="1049"/>
    </row>
    <row r="204" spans="1:17" ht="12.75">
      <c r="A204" s="1049"/>
      <c r="B204" s="1049"/>
      <c r="C204" s="1049"/>
      <c r="D204" s="1049"/>
      <c r="E204" s="1050"/>
      <c r="F204" s="1050"/>
      <c r="G204" s="1050"/>
      <c r="H204" s="1050"/>
      <c r="I204" s="1050"/>
      <c r="J204" s="1050"/>
      <c r="K204" s="1050"/>
      <c r="L204" s="1050"/>
      <c r="M204" s="1050"/>
      <c r="N204" s="1049"/>
      <c r="O204" s="1049"/>
      <c r="P204" s="1049"/>
      <c r="Q204" s="1049"/>
    </row>
    <row r="205" spans="1:17" ht="12.75">
      <c r="A205" s="1049"/>
      <c r="B205" s="1049"/>
      <c r="C205" s="1049"/>
      <c r="D205" s="1049"/>
      <c r="E205" s="1050"/>
      <c r="F205" s="1050"/>
      <c r="G205" s="1050"/>
      <c r="H205" s="1050"/>
      <c r="I205" s="1050"/>
      <c r="J205" s="1050"/>
      <c r="K205" s="1050"/>
      <c r="L205" s="1050"/>
      <c r="M205" s="1050"/>
      <c r="N205" s="1049"/>
      <c r="O205" s="1049"/>
      <c r="P205" s="1049"/>
      <c r="Q205" s="1049"/>
    </row>
    <row r="206" spans="1:17" ht="12.75">
      <c r="A206" s="1049"/>
      <c r="B206" s="1049"/>
      <c r="C206" s="1049"/>
      <c r="D206" s="1049"/>
      <c r="E206" s="1050"/>
      <c r="F206" s="1050"/>
      <c r="G206" s="1050"/>
      <c r="H206" s="1050"/>
      <c r="I206" s="1050"/>
      <c r="J206" s="1050"/>
      <c r="K206" s="1050"/>
      <c r="L206" s="1050"/>
      <c r="M206" s="1050"/>
      <c r="N206" s="1049"/>
      <c r="O206" s="1049"/>
      <c r="P206" s="1049"/>
      <c r="Q206" s="1049"/>
    </row>
    <row r="207" spans="1:17" ht="12.75">
      <c r="A207" s="1049"/>
      <c r="B207" s="1049"/>
      <c r="C207" s="1049"/>
      <c r="D207" s="1049"/>
      <c r="E207" s="1050"/>
      <c r="F207" s="1050"/>
      <c r="G207" s="1050"/>
      <c r="H207" s="1050"/>
      <c r="I207" s="1050"/>
      <c r="J207" s="1050"/>
      <c r="K207" s="1050"/>
      <c r="L207" s="1050"/>
      <c r="M207" s="1050"/>
      <c r="N207" s="1049"/>
      <c r="O207" s="1049"/>
      <c r="P207" s="1049"/>
      <c r="Q207" s="1049"/>
    </row>
    <row r="208" spans="1:17" ht="12.75">
      <c r="A208" s="1049"/>
      <c r="B208" s="1049"/>
      <c r="C208" s="1049"/>
      <c r="D208" s="1049"/>
      <c r="E208" s="1050"/>
      <c r="F208" s="1050"/>
      <c r="G208" s="1050"/>
      <c r="H208" s="1050"/>
      <c r="I208" s="1050"/>
      <c r="J208" s="1050"/>
      <c r="K208" s="1050"/>
      <c r="L208" s="1050"/>
      <c r="M208" s="1050"/>
      <c r="N208" s="1049"/>
      <c r="O208" s="1049"/>
      <c r="P208" s="1049"/>
      <c r="Q208" s="1049"/>
    </row>
    <row r="209" spans="1:17" ht="12.75">
      <c r="A209" s="1049"/>
      <c r="B209" s="1049"/>
      <c r="C209" s="1049"/>
      <c r="D209" s="1049"/>
      <c r="E209" s="1050"/>
      <c r="F209" s="1050"/>
      <c r="G209" s="1050"/>
      <c r="H209" s="1050"/>
      <c r="I209" s="1050"/>
      <c r="J209" s="1050"/>
      <c r="K209" s="1050"/>
      <c r="L209" s="1050"/>
      <c r="M209" s="1050"/>
      <c r="N209" s="1049"/>
      <c r="O209" s="1049"/>
      <c r="P209" s="1049"/>
      <c r="Q209" s="1049"/>
    </row>
    <row r="210" spans="1:17" ht="12.75">
      <c r="A210" s="1049"/>
      <c r="B210" s="1049"/>
      <c r="C210" s="1049"/>
      <c r="D210" s="1049"/>
      <c r="E210" s="1050"/>
      <c r="F210" s="1050"/>
      <c r="G210" s="1050"/>
      <c r="H210" s="1050"/>
      <c r="I210" s="1050"/>
      <c r="J210" s="1050"/>
      <c r="K210" s="1050"/>
      <c r="L210" s="1050"/>
      <c r="M210" s="1050"/>
      <c r="N210" s="1049"/>
      <c r="O210" s="1049"/>
      <c r="P210" s="1049"/>
      <c r="Q210" s="1049"/>
    </row>
    <row r="211" spans="1:17" ht="12.75">
      <c r="A211" s="1049"/>
      <c r="B211" s="1049"/>
      <c r="C211" s="1049"/>
      <c r="D211" s="1049"/>
      <c r="E211" s="1050"/>
      <c r="F211" s="1050"/>
      <c r="G211" s="1050"/>
      <c r="H211" s="1050"/>
      <c r="I211" s="1050"/>
      <c r="J211" s="1050"/>
      <c r="K211" s="1050"/>
      <c r="L211" s="1050"/>
      <c r="M211" s="1050"/>
      <c r="N211" s="1049"/>
      <c r="O211" s="1049"/>
      <c r="P211" s="1049"/>
      <c r="Q211" s="1049"/>
    </row>
    <row r="212" spans="1:17" ht="12.75">
      <c r="A212" s="1049"/>
      <c r="B212" s="1049"/>
      <c r="C212" s="1049"/>
      <c r="D212" s="1049"/>
      <c r="E212" s="1050"/>
      <c r="F212" s="1050"/>
      <c r="G212" s="1050"/>
      <c r="H212" s="1050"/>
      <c r="I212" s="1050"/>
      <c r="J212" s="1050"/>
      <c r="K212" s="1050"/>
      <c r="L212" s="1050"/>
      <c r="M212" s="1050"/>
      <c r="N212" s="1049"/>
      <c r="O212" s="1049"/>
      <c r="P212" s="1049"/>
      <c r="Q212" s="1049"/>
    </row>
    <row r="213" spans="1:17" ht="12.75">
      <c r="A213" s="1049"/>
      <c r="B213" s="1049"/>
      <c r="C213" s="1049"/>
      <c r="D213" s="1049"/>
      <c r="E213" s="1050"/>
      <c r="F213" s="1050"/>
      <c r="G213" s="1050"/>
      <c r="H213" s="1050"/>
      <c r="I213" s="1050"/>
      <c r="J213" s="1050"/>
      <c r="K213" s="1050"/>
      <c r="L213" s="1050"/>
      <c r="M213" s="1050"/>
      <c r="N213" s="1049"/>
      <c r="O213" s="1049"/>
      <c r="P213" s="1049"/>
      <c r="Q213" s="1049"/>
    </row>
    <row r="214" spans="1:17" ht="12.75">
      <c r="A214" s="1049"/>
      <c r="B214" s="1049"/>
      <c r="C214" s="1049"/>
      <c r="D214" s="1049"/>
      <c r="E214" s="1050"/>
      <c r="F214" s="1050"/>
      <c r="G214" s="1050"/>
      <c r="H214" s="1050"/>
      <c r="I214" s="1050"/>
      <c r="J214" s="1050"/>
      <c r="K214" s="1050"/>
      <c r="L214" s="1050"/>
      <c r="M214" s="1050"/>
      <c r="N214" s="1049"/>
      <c r="O214" s="1049"/>
      <c r="P214" s="1049"/>
      <c r="Q214" s="1049"/>
    </row>
    <row r="215" spans="1:17" ht="12.75">
      <c r="A215" s="1049"/>
      <c r="B215" s="1049"/>
      <c r="C215" s="1049"/>
      <c r="D215" s="1049"/>
      <c r="E215" s="1050"/>
      <c r="F215" s="1050"/>
      <c r="G215" s="1050"/>
      <c r="H215" s="1050"/>
      <c r="I215" s="1050"/>
      <c r="J215" s="1050"/>
      <c r="K215" s="1050"/>
      <c r="L215" s="1050"/>
      <c r="M215" s="1050"/>
      <c r="N215" s="1049"/>
      <c r="O215" s="1049"/>
      <c r="P215" s="1049"/>
      <c r="Q215" s="1049"/>
    </row>
    <row r="216" spans="1:17" ht="12.75">
      <c r="A216" s="1049"/>
      <c r="B216" s="1049"/>
      <c r="C216" s="1049"/>
      <c r="D216" s="1049"/>
      <c r="E216" s="1050"/>
      <c r="F216" s="1050"/>
      <c r="G216" s="1050"/>
      <c r="H216" s="1050"/>
      <c r="I216" s="1050"/>
      <c r="J216" s="1050"/>
      <c r="K216" s="1050"/>
      <c r="L216" s="1050"/>
      <c r="M216" s="1050"/>
      <c r="N216" s="1049"/>
      <c r="O216" s="1049"/>
      <c r="P216" s="1049"/>
      <c r="Q216" s="1049"/>
    </row>
    <row r="217" spans="1:17" ht="12.75">
      <c r="A217" s="1049"/>
      <c r="B217" s="1049"/>
      <c r="C217" s="1049"/>
      <c r="D217" s="1049"/>
      <c r="E217" s="1050"/>
      <c r="F217" s="1050"/>
      <c r="G217" s="1050"/>
      <c r="H217" s="1050"/>
      <c r="I217" s="1050"/>
      <c r="J217" s="1050"/>
      <c r="K217" s="1050"/>
      <c r="L217" s="1050"/>
      <c r="M217" s="1050"/>
      <c r="N217" s="1049"/>
      <c r="O217" s="1049"/>
      <c r="P217" s="1049"/>
      <c r="Q217" s="1049"/>
    </row>
    <row r="218" spans="1:17" ht="12.75">
      <c r="A218" s="1049"/>
      <c r="B218" s="1049"/>
      <c r="C218" s="1049"/>
      <c r="D218" s="1049"/>
      <c r="E218" s="1050"/>
      <c r="F218" s="1050"/>
      <c r="G218" s="1050"/>
      <c r="H218" s="1050"/>
      <c r="I218" s="1050"/>
      <c r="J218" s="1050"/>
      <c r="K218" s="1050"/>
      <c r="L218" s="1050"/>
      <c r="M218" s="1050"/>
      <c r="N218" s="1049"/>
      <c r="O218" s="1049"/>
      <c r="P218" s="1049"/>
      <c r="Q218" s="1049"/>
    </row>
    <row r="219" spans="1:17" ht="12.75">
      <c r="A219" s="1049"/>
      <c r="B219" s="1049"/>
      <c r="C219" s="1049"/>
      <c r="D219" s="1049"/>
      <c r="E219" s="1050"/>
      <c r="F219" s="1050"/>
      <c r="G219" s="1050"/>
      <c r="H219" s="1050"/>
      <c r="I219" s="1050"/>
      <c r="J219" s="1050"/>
      <c r="K219" s="1050"/>
      <c r="L219" s="1050"/>
      <c r="M219" s="1050"/>
      <c r="N219" s="1049"/>
      <c r="O219" s="1049"/>
      <c r="P219" s="1049"/>
      <c r="Q219" s="1049"/>
    </row>
    <row r="220" spans="1:17" ht="12.75">
      <c r="A220" s="1049"/>
      <c r="B220" s="1049"/>
      <c r="C220" s="1049"/>
      <c r="D220" s="1049"/>
      <c r="E220" s="1050"/>
      <c r="F220" s="1050"/>
      <c r="G220" s="1050"/>
      <c r="H220" s="1050"/>
      <c r="I220" s="1050"/>
      <c r="J220" s="1050"/>
      <c r="K220" s="1050"/>
      <c r="L220" s="1050"/>
      <c r="M220" s="1050"/>
      <c r="N220" s="1049"/>
      <c r="O220" s="1049"/>
      <c r="P220" s="1049"/>
      <c r="Q220" s="1049"/>
    </row>
    <row r="221" spans="1:17" ht="12.75">
      <c r="A221" s="1049"/>
      <c r="B221" s="1049"/>
      <c r="C221" s="1049"/>
      <c r="D221" s="1049"/>
      <c r="E221" s="1050"/>
      <c r="F221" s="1050"/>
      <c r="G221" s="1050"/>
      <c r="H221" s="1050"/>
      <c r="I221" s="1050"/>
      <c r="J221" s="1050"/>
      <c r="K221" s="1050"/>
      <c r="L221" s="1050"/>
      <c r="M221" s="1050"/>
      <c r="N221" s="1049"/>
      <c r="O221" s="1049"/>
      <c r="P221" s="1049"/>
      <c r="Q221" s="1049"/>
    </row>
    <row r="222" spans="1:17" ht="12.75">
      <c r="A222" s="1049"/>
      <c r="B222" s="1049"/>
      <c r="C222" s="1049"/>
      <c r="D222" s="1049"/>
      <c r="E222" s="1050"/>
      <c r="F222" s="1050"/>
      <c r="G222" s="1050"/>
      <c r="H222" s="1050"/>
      <c r="I222" s="1050"/>
      <c r="J222" s="1050"/>
      <c r="K222" s="1050"/>
      <c r="L222" s="1050"/>
      <c r="M222" s="1050"/>
      <c r="N222" s="1049"/>
      <c r="O222" s="1049"/>
      <c r="P222" s="1049"/>
      <c r="Q222" s="1049"/>
    </row>
    <row r="223" spans="1:17" ht="12.75">
      <c r="A223" s="1049"/>
      <c r="B223" s="1049"/>
      <c r="C223" s="1049"/>
      <c r="D223" s="1049"/>
      <c r="E223" s="1050"/>
      <c r="F223" s="1050"/>
      <c r="G223" s="1050"/>
      <c r="H223" s="1050"/>
      <c r="I223" s="1050"/>
      <c r="J223" s="1050"/>
      <c r="K223" s="1050"/>
      <c r="L223" s="1050"/>
      <c r="M223" s="1050"/>
      <c r="N223" s="1049"/>
      <c r="O223" s="1049"/>
      <c r="P223" s="1049"/>
      <c r="Q223" s="1049"/>
    </row>
    <row r="224" spans="1:17" ht="12.75">
      <c r="A224" s="1049"/>
      <c r="B224" s="1049"/>
      <c r="C224" s="1049"/>
      <c r="D224" s="1049"/>
      <c r="E224" s="1050"/>
      <c r="F224" s="1050"/>
      <c r="G224" s="1050"/>
      <c r="H224" s="1050"/>
      <c r="I224" s="1050"/>
      <c r="J224" s="1050"/>
      <c r="K224" s="1050"/>
      <c r="L224" s="1050"/>
      <c r="M224" s="1050"/>
      <c r="N224" s="1049"/>
      <c r="O224" s="1049"/>
      <c r="P224" s="1049"/>
      <c r="Q224" s="1049"/>
    </row>
    <row r="225" spans="1:17" ht="12.75">
      <c r="A225" s="1049"/>
      <c r="B225" s="1049"/>
      <c r="C225" s="1049"/>
      <c r="D225" s="1049"/>
      <c r="E225" s="1050"/>
      <c r="F225" s="1050"/>
      <c r="G225" s="1050"/>
      <c r="H225" s="1050"/>
      <c r="I225" s="1050"/>
      <c r="J225" s="1050"/>
      <c r="K225" s="1050"/>
      <c r="L225" s="1050"/>
      <c r="M225" s="1050"/>
      <c r="N225" s="1049"/>
      <c r="O225" s="1049"/>
      <c r="P225" s="1049"/>
      <c r="Q225" s="1049"/>
    </row>
    <row r="226" spans="1:17" ht="12.75">
      <c r="A226" s="1049"/>
      <c r="B226" s="1049"/>
      <c r="C226" s="1049"/>
      <c r="D226" s="1049"/>
      <c r="E226" s="1050"/>
      <c r="F226" s="1050"/>
      <c r="G226" s="1050"/>
      <c r="H226" s="1050"/>
      <c r="I226" s="1050"/>
      <c r="J226" s="1050"/>
      <c r="K226" s="1050"/>
      <c r="L226" s="1050"/>
      <c r="M226" s="1050"/>
      <c r="N226" s="1049"/>
      <c r="O226" s="1049"/>
      <c r="P226" s="1049"/>
      <c r="Q226" s="1049"/>
    </row>
    <row r="227" spans="1:17" ht="12.75">
      <c r="A227" s="1049"/>
      <c r="B227" s="1049"/>
      <c r="C227" s="1049"/>
      <c r="D227" s="1049"/>
      <c r="E227" s="1050"/>
      <c r="F227" s="1050"/>
      <c r="G227" s="1050"/>
      <c r="H227" s="1050"/>
      <c r="I227" s="1050"/>
      <c r="J227" s="1050"/>
      <c r="K227" s="1050"/>
      <c r="L227" s="1050"/>
      <c r="M227" s="1050"/>
      <c r="N227" s="1049"/>
      <c r="O227" s="1049"/>
      <c r="P227" s="1049"/>
      <c r="Q227" s="1049"/>
    </row>
    <row r="228" spans="1:17" ht="12.75">
      <c r="A228" s="1049"/>
      <c r="B228" s="1049"/>
      <c r="C228" s="1049"/>
      <c r="D228" s="1049"/>
      <c r="E228" s="1050"/>
      <c r="F228" s="1050"/>
      <c r="G228" s="1050"/>
      <c r="H228" s="1050"/>
      <c r="I228" s="1050"/>
      <c r="J228" s="1050"/>
      <c r="K228" s="1050"/>
      <c r="L228" s="1050"/>
      <c r="M228" s="1050"/>
      <c r="N228" s="1049"/>
      <c r="O228" s="1049"/>
      <c r="P228" s="1049"/>
      <c r="Q228" s="1049"/>
    </row>
    <row r="229" spans="1:17" ht="12.75">
      <c r="A229" s="1049"/>
      <c r="B229" s="1049"/>
      <c r="C229" s="1049"/>
      <c r="D229" s="1049"/>
      <c r="E229" s="1050"/>
      <c r="F229" s="1050"/>
      <c r="G229" s="1050"/>
      <c r="H229" s="1050"/>
      <c r="I229" s="1050"/>
      <c r="J229" s="1050"/>
      <c r="K229" s="1050"/>
      <c r="L229" s="1050"/>
      <c r="M229" s="1050"/>
      <c r="N229" s="1049"/>
      <c r="O229" s="1049"/>
      <c r="P229" s="1049"/>
      <c r="Q229" s="1049"/>
    </row>
    <row r="230" spans="1:17" ht="12.75">
      <c r="A230" s="1049"/>
      <c r="B230" s="1049"/>
      <c r="C230" s="1049"/>
      <c r="D230" s="1049"/>
      <c r="E230" s="1050"/>
      <c r="F230" s="1050"/>
      <c r="G230" s="1050"/>
      <c r="H230" s="1050"/>
      <c r="I230" s="1050"/>
      <c r="J230" s="1050"/>
      <c r="K230" s="1050"/>
      <c r="L230" s="1050"/>
      <c r="M230" s="1050"/>
      <c r="N230" s="1049"/>
      <c r="O230" s="1049"/>
      <c r="P230" s="1049"/>
      <c r="Q230" s="1049"/>
    </row>
    <row r="231" spans="1:17" ht="12.75">
      <c r="A231" s="1049"/>
      <c r="B231" s="1049"/>
      <c r="C231" s="1049"/>
      <c r="D231" s="1049"/>
      <c r="E231" s="1050"/>
      <c r="F231" s="1050"/>
      <c r="G231" s="1050"/>
      <c r="H231" s="1050"/>
      <c r="I231" s="1050"/>
      <c r="J231" s="1050"/>
      <c r="K231" s="1050"/>
      <c r="L231" s="1050"/>
      <c r="M231" s="1050"/>
      <c r="N231" s="1049"/>
      <c r="O231" s="1049"/>
      <c r="P231" s="1049"/>
      <c r="Q231" s="1049"/>
    </row>
    <row r="232" spans="1:17" ht="12.75">
      <c r="A232" s="1049"/>
      <c r="B232" s="1049"/>
      <c r="C232" s="1049"/>
      <c r="D232" s="1049"/>
      <c r="E232" s="1050"/>
      <c r="F232" s="1050"/>
      <c r="G232" s="1050"/>
      <c r="H232" s="1050"/>
      <c r="I232" s="1050"/>
      <c r="J232" s="1050"/>
      <c r="K232" s="1050"/>
      <c r="L232" s="1050"/>
      <c r="M232" s="1050"/>
      <c r="N232" s="1049"/>
      <c r="O232" s="1049"/>
      <c r="P232" s="1049"/>
      <c r="Q232" s="1049"/>
    </row>
    <row r="233" spans="1:17" ht="12.75">
      <c r="A233" s="1049"/>
      <c r="B233" s="1049"/>
      <c r="C233" s="1049"/>
      <c r="D233" s="1049"/>
      <c r="E233" s="1050"/>
      <c r="F233" s="1050"/>
      <c r="G233" s="1050"/>
      <c r="H233" s="1050"/>
      <c r="I233" s="1050"/>
      <c r="J233" s="1050"/>
      <c r="K233" s="1050"/>
      <c r="L233" s="1050"/>
      <c r="M233" s="1050"/>
      <c r="N233" s="1049"/>
      <c r="O233" s="1049"/>
      <c r="P233" s="1049"/>
      <c r="Q233" s="1049"/>
    </row>
    <row r="234" spans="1:17" ht="12.75">
      <c r="A234" s="1049"/>
      <c r="B234" s="1049"/>
      <c r="C234" s="1049"/>
      <c r="D234" s="1049"/>
      <c r="E234" s="1050"/>
      <c r="F234" s="1050"/>
      <c r="G234" s="1050"/>
      <c r="H234" s="1050"/>
      <c r="I234" s="1050"/>
      <c r="J234" s="1050"/>
      <c r="K234" s="1050"/>
      <c r="L234" s="1050"/>
      <c r="M234" s="1050"/>
      <c r="N234" s="1049"/>
      <c r="O234" s="1049"/>
      <c r="P234" s="1049"/>
      <c r="Q234" s="1049"/>
    </row>
    <row r="235" spans="1:17" ht="12.75">
      <c r="A235" s="1049"/>
      <c r="B235" s="1049"/>
      <c r="C235" s="1049"/>
      <c r="D235" s="1049"/>
      <c r="E235" s="1050"/>
      <c r="F235" s="1050"/>
      <c r="G235" s="1050"/>
      <c r="H235" s="1050"/>
      <c r="I235" s="1050"/>
      <c r="J235" s="1050"/>
      <c r="K235" s="1050"/>
      <c r="L235" s="1050"/>
      <c r="M235" s="1050"/>
      <c r="N235" s="1049"/>
      <c r="O235" s="1049"/>
      <c r="P235" s="1049"/>
      <c r="Q235" s="1049"/>
    </row>
    <row r="236" spans="1:17" ht="12.75">
      <c r="A236" s="1049"/>
      <c r="B236" s="1049"/>
      <c r="C236" s="1049"/>
      <c r="D236" s="1049"/>
      <c r="E236" s="1050"/>
      <c r="F236" s="1050"/>
      <c r="G236" s="1050"/>
      <c r="H236" s="1050"/>
      <c r="I236" s="1050"/>
      <c r="J236" s="1050"/>
      <c r="K236" s="1050"/>
      <c r="L236" s="1050"/>
      <c r="M236" s="1050"/>
      <c r="N236" s="1049"/>
      <c r="O236" s="1049"/>
      <c r="P236" s="1049"/>
      <c r="Q236" s="1049"/>
    </row>
    <row r="237" spans="1:17" ht="12.75">
      <c r="A237" s="1049"/>
      <c r="B237" s="1049"/>
      <c r="C237" s="1049"/>
      <c r="D237" s="1049"/>
      <c r="E237" s="1050"/>
      <c r="F237" s="1050"/>
      <c r="G237" s="1050"/>
      <c r="H237" s="1050"/>
      <c r="I237" s="1050"/>
      <c r="J237" s="1050"/>
      <c r="K237" s="1050"/>
      <c r="L237" s="1050"/>
      <c r="M237" s="1050"/>
      <c r="N237" s="1049"/>
      <c r="O237" s="1049"/>
      <c r="P237" s="1049"/>
      <c r="Q237" s="1049"/>
    </row>
    <row r="238" spans="1:17" ht="12.75">
      <c r="A238" s="1049"/>
      <c r="B238" s="1049"/>
      <c r="C238" s="1049"/>
      <c r="D238" s="1049"/>
      <c r="E238" s="1050"/>
      <c r="F238" s="1050"/>
      <c r="G238" s="1050"/>
      <c r="H238" s="1050"/>
      <c r="I238" s="1050"/>
      <c r="J238" s="1050"/>
      <c r="K238" s="1050"/>
      <c r="L238" s="1050"/>
      <c r="M238" s="1050"/>
      <c r="N238" s="1049"/>
      <c r="O238" s="1049"/>
      <c r="P238" s="1049"/>
      <c r="Q238" s="1049"/>
    </row>
    <row r="239" spans="1:17" ht="12.75">
      <c r="A239" s="1049"/>
      <c r="B239" s="1049"/>
      <c r="C239" s="1049"/>
      <c r="D239" s="1049"/>
      <c r="E239" s="1050"/>
      <c r="F239" s="1050"/>
      <c r="G239" s="1050"/>
      <c r="H239" s="1050"/>
      <c r="I239" s="1050"/>
      <c r="J239" s="1050"/>
      <c r="K239" s="1050"/>
      <c r="L239" s="1050"/>
      <c r="M239" s="1050"/>
      <c r="N239" s="1049"/>
      <c r="O239" s="1049"/>
      <c r="P239" s="1049"/>
      <c r="Q239" s="1049"/>
    </row>
    <row r="240" spans="1:17" ht="12.75">
      <c r="A240" s="1049"/>
      <c r="B240" s="1049"/>
      <c r="C240" s="1049"/>
      <c r="D240" s="1049"/>
      <c r="E240" s="1050"/>
      <c r="F240" s="1050"/>
      <c r="G240" s="1050"/>
      <c r="H240" s="1050"/>
      <c r="I240" s="1050"/>
      <c r="J240" s="1050"/>
      <c r="K240" s="1050"/>
      <c r="L240" s="1050"/>
      <c r="M240" s="1050"/>
      <c r="N240" s="1049"/>
      <c r="O240" s="1049"/>
      <c r="P240" s="1049"/>
      <c r="Q240" s="1049"/>
    </row>
    <row r="241" spans="1:17" ht="12.75">
      <c r="A241" s="1049"/>
      <c r="B241" s="1049"/>
      <c r="C241" s="1049"/>
      <c r="D241" s="1049"/>
      <c r="E241" s="1050"/>
      <c r="F241" s="1050"/>
      <c r="G241" s="1050"/>
      <c r="H241" s="1050"/>
      <c r="I241" s="1050"/>
      <c r="J241" s="1050"/>
      <c r="K241" s="1050"/>
      <c r="L241" s="1050"/>
      <c r="M241" s="1050"/>
      <c r="N241" s="1049"/>
      <c r="O241" s="1049"/>
      <c r="P241" s="1049"/>
      <c r="Q241" s="1049"/>
    </row>
    <row r="242" spans="1:17" ht="12.75">
      <c r="A242" s="1049"/>
      <c r="B242" s="1049"/>
      <c r="C242" s="1049"/>
      <c r="D242" s="1049"/>
      <c r="E242" s="1050"/>
      <c r="F242" s="1050"/>
      <c r="G242" s="1050"/>
      <c r="H242" s="1050"/>
      <c r="I242" s="1050"/>
      <c r="J242" s="1050"/>
      <c r="K242" s="1050"/>
      <c r="L242" s="1050"/>
      <c r="M242" s="1050"/>
      <c r="N242" s="1049"/>
      <c r="O242" s="1049"/>
      <c r="P242" s="1049"/>
      <c r="Q242" s="1049"/>
    </row>
    <row r="243" spans="1:17" ht="12.75">
      <c r="A243" s="1049"/>
      <c r="B243" s="1049"/>
      <c r="C243" s="1049"/>
      <c r="D243" s="1049"/>
      <c r="E243" s="1050"/>
      <c r="F243" s="1050"/>
      <c r="G243" s="1050"/>
      <c r="H243" s="1050"/>
      <c r="I243" s="1050"/>
      <c r="J243" s="1050"/>
      <c r="K243" s="1050"/>
      <c r="L243" s="1050"/>
      <c r="M243" s="1050"/>
      <c r="N243" s="1049"/>
      <c r="O243" s="1049"/>
      <c r="P243" s="1049"/>
      <c r="Q243" s="1049"/>
    </row>
    <row r="244" spans="1:17" ht="12.75">
      <c r="A244" s="1049"/>
      <c r="B244" s="1049"/>
      <c r="C244" s="1049"/>
      <c r="D244" s="1049"/>
      <c r="E244" s="1050"/>
      <c r="F244" s="1050"/>
      <c r="G244" s="1050"/>
      <c r="H244" s="1050"/>
      <c r="I244" s="1050"/>
      <c r="J244" s="1050"/>
      <c r="K244" s="1050"/>
      <c r="L244" s="1050"/>
      <c r="M244" s="1050"/>
      <c r="N244" s="1049"/>
      <c r="O244" s="1049"/>
      <c r="P244" s="1049"/>
      <c r="Q244" s="1049"/>
    </row>
    <row r="245" spans="1:17" ht="12.75">
      <c r="A245" s="1049"/>
      <c r="B245" s="1049"/>
      <c r="C245" s="1049"/>
      <c r="D245" s="1049"/>
      <c r="E245" s="1050"/>
      <c r="F245" s="1050"/>
      <c r="G245" s="1050"/>
      <c r="H245" s="1050"/>
      <c r="I245" s="1050"/>
      <c r="J245" s="1050"/>
      <c r="K245" s="1050"/>
      <c r="L245" s="1050"/>
      <c r="M245" s="1050"/>
      <c r="N245" s="1049"/>
      <c r="O245" s="1049"/>
      <c r="P245" s="1049"/>
      <c r="Q245" s="1049"/>
    </row>
    <row r="246" spans="1:17" ht="12.75">
      <c r="A246" s="1049"/>
      <c r="B246" s="1049"/>
      <c r="C246" s="1049"/>
      <c r="D246" s="1049"/>
      <c r="E246" s="1050"/>
      <c r="F246" s="1050"/>
      <c r="G246" s="1050"/>
      <c r="H246" s="1050"/>
      <c r="I246" s="1050"/>
      <c r="J246" s="1050"/>
      <c r="K246" s="1050"/>
      <c r="L246" s="1050"/>
      <c r="M246" s="1050"/>
      <c r="N246" s="1049"/>
      <c r="O246" s="1049"/>
      <c r="P246" s="1049"/>
      <c r="Q246" s="1049"/>
    </row>
    <row r="247" spans="1:17" ht="12.75">
      <c r="A247" s="1049"/>
      <c r="B247" s="1049"/>
      <c r="C247" s="1049"/>
      <c r="D247" s="1049"/>
      <c r="E247" s="1050"/>
      <c r="F247" s="1050"/>
      <c r="G247" s="1050"/>
      <c r="H247" s="1050"/>
      <c r="I247" s="1050"/>
      <c r="J247" s="1050"/>
      <c r="K247" s="1050"/>
      <c r="L247" s="1050"/>
      <c r="M247" s="1050"/>
      <c r="N247" s="1049"/>
      <c r="O247" s="1049"/>
      <c r="P247" s="1049"/>
      <c r="Q247" s="1049"/>
    </row>
    <row r="248" spans="1:17" ht="12.75">
      <c r="A248" s="1049"/>
      <c r="B248" s="1049"/>
      <c r="C248" s="1049"/>
      <c r="D248" s="1049"/>
      <c r="E248" s="1050"/>
      <c r="F248" s="1050"/>
      <c r="G248" s="1050"/>
      <c r="H248" s="1050"/>
      <c r="I248" s="1050"/>
      <c r="J248" s="1050"/>
      <c r="K248" s="1050"/>
      <c r="L248" s="1050"/>
      <c r="M248" s="1050"/>
      <c r="N248" s="1049"/>
      <c r="O248" s="1049"/>
      <c r="P248" s="1049"/>
      <c r="Q248" s="1049"/>
    </row>
    <row r="249" spans="1:17" ht="12.75">
      <c r="A249" s="1049"/>
      <c r="B249" s="1049"/>
      <c r="C249" s="1049"/>
      <c r="D249" s="1049"/>
      <c r="E249" s="1050"/>
      <c r="F249" s="1050"/>
      <c r="G249" s="1050"/>
      <c r="H249" s="1050"/>
      <c r="I249" s="1050"/>
      <c r="J249" s="1050"/>
      <c r="K249" s="1050"/>
      <c r="L249" s="1050"/>
      <c r="M249" s="1050"/>
      <c r="N249" s="1049"/>
      <c r="O249" s="1049"/>
      <c r="P249" s="1049"/>
      <c r="Q249" s="1049"/>
    </row>
    <row r="250" spans="1:17" ht="12.75">
      <c r="A250" s="1049"/>
      <c r="B250" s="1049"/>
      <c r="C250" s="1049"/>
      <c r="D250" s="1049"/>
      <c r="E250" s="1050"/>
      <c r="F250" s="1050"/>
      <c r="G250" s="1050"/>
      <c r="H250" s="1050"/>
      <c r="I250" s="1050"/>
      <c r="J250" s="1050"/>
      <c r="K250" s="1050"/>
      <c r="L250" s="1050"/>
      <c r="M250" s="1050"/>
      <c r="N250" s="1049"/>
      <c r="O250" s="1049"/>
      <c r="P250" s="1049"/>
      <c r="Q250" s="1049"/>
    </row>
    <row r="251" spans="1:17" ht="12.75">
      <c r="A251" s="1049"/>
      <c r="B251" s="1049"/>
      <c r="C251" s="1049"/>
      <c r="D251" s="1049"/>
      <c r="E251" s="1050"/>
      <c r="F251" s="1050"/>
      <c r="G251" s="1050"/>
      <c r="H251" s="1050"/>
      <c r="I251" s="1050"/>
      <c r="J251" s="1050"/>
      <c r="K251" s="1050"/>
      <c r="L251" s="1050"/>
      <c r="M251" s="1050"/>
      <c r="N251" s="1049"/>
      <c r="O251" s="1049"/>
      <c r="P251" s="1049"/>
      <c r="Q251" s="1049"/>
    </row>
    <row r="252" spans="1:17" ht="12.75">
      <c r="A252" s="1049"/>
      <c r="B252" s="1049"/>
      <c r="C252" s="1049"/>
      <c r="D252" s="1049"/>
      <c r="E252" s="1050"/>
      <c r="F252" s="1050"/>
      <c r="G252" s="1050"/>
      <c r="H252" s="1050"/>
      <c r="I252" s="1050"/>
      <c r="J252" s="1050"/>
      <c r="K252" s="1050"/>
      <c r="L252" s="1050"/>
      <c r="M252" s="1050"/>
      <c r="N252" s="1049"/>
      <c r="O252" s="1049"/>
      <c r="P252" s="1049"/>
      <c r="Q252" s="1049"/>
    </row>
    <row r="253" spans="1:17" ht="12.75">
      <c r="A253" s="1049"/>
      <c r="B253" s="1049"/>
      <c r="C253" s="1049"/>
      <c r="D253" s="1049"/>
      <c r="E253" s="1050"/>
      <c r="F253" s="1050"/>
      <c r="G253" s="1050"/>
      <c r="H253" s="1050"/>
      <c r="I253" s="1050"/>
      <c r="J253" s="1050"/>
      <c r="K253" s="1050"/>
      <c r="L253" s="1050"/>
      <c r="M253" s="1050"/>
      <c r="N253" s="1049"/>
      <c r="O253" s="1049"/>
      <c r="P253" s="1049"/>
      <c r="Q253" s="1049"/>
    </row>
    <row r="254" spans="1:17" ht="12.75">
      <c r="A254" s="1049"/>
      <c r="B254" s="1049"/>
      <c r="C254" s="1049"/>
      <c r="D254" s="1049"/>
      <c r="E254" s="1050"/>
      <c r="F254" s="1050"/>
      <c r="G254" s="1050"/>
      <c r="H254" s="1050"/>
      <c r="I254" s="1050"/>
      <c r="J254" s="1050"/>
      <c r="K254" s="1050"/>
      <c r="L254" s="1050"/>
      <c r="M254" s="1050"/>
      <c r="N254" s="1049"/>
      <c r="O254" s="1049"/>
      <c r="P254" s="1049"/>
      <c r="Q254" s="1049"/>
    </row>
  </sheetData>
  <sheetProtection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42" operator="equal" stopIfTrue="1">
      <formula>0</formula>
    </cfRule>
  </conditionalFormatting>
  <conditionalFormatting sqref="I112 E108">
    <cfRule type="cellIs" priority="14" dxfId="43" operator="equal" stopIfTrue="1">
      <formula>0</formula>
    </cfRule>
  </conditionalFormatting>
  <conditionalFormatting sqref="J105">
    <cfRule type="cellIs" priority="13" dxfId="44" operator="equal" stopIfTrue="1">
      <formula>0</formula>
    </cfRule>
  </conditionalFormatting>
  <conditionalFormatting sqref="E112:F112">
    <cfRule type="cellIs" priority="12" dxfId="43" operator="equal" stopIfTrue="1">
      <formula>0</formula>
    </cfRule>
  </conditionalFormatting>
  <conditionalFormatting sqref="E15">
    <cfRule type="cellIs" priority="7" dxfId="45" operator="equal" stopIfTrue="1">
      <formula>98</formula>
    </cfRule>
    <cfRule type="cellIs" priority="8" dxfId="46" operator="equal" stopIfTrue="1">
      <formula>96</formula>
    </cfRule>
    <cfRule type="cellIs" priority="9" dxfId="47" operator="equal" stopIfTrue="1">
      <formula>42</formula>
    </cfRule>
    <cfRule type="cellIs" priority="10" dxfId="48" operator="equal" stopIfTrue="1">
      <formula>97</formula>
    </cfRule>
    <cfRule type="cellIs" priority="11" dxfId="49" operator="equal" stopIfTrue="1">
      <formula>33</formula>
    </cfRule>
  </conditionalFormatting>
  <conditionalFormatting sqref="F15">
    <cfRule type="cellIs" priority="2" dxfId="49" operator="equal" stopIfTrue="1">
      <formula>"Чужди средства"</formula>
    </cfRule>
    <cfRule type="cellIs" priority="3" dxfId="48" operator="equal" stopIfTrue="1">
      <formula>"СЕС - ДМП"</formula>
    </cfRule>
    <cfRule type="cellIs" priority="4" dxfId="47" operator="equal" stopIfTrue="1">
      <formula>"СЕС - РА"</formula>
    </cfRule>
    <cfRule type="cellIs" priority="5" dxfId="46" operator="equal" stopIfTrue="1">
      <formula>"СЕС - ДЕС"</formula>
    </cfRule>
    <cfRule type="cellIs" priority="6" dxfId="45" operator="equal" stopIfTrue="1">
      <formula>"СЕС - КСФ"</formula>
    </cfRule>
  </conditionalFormatting>
  <conditionalFormatting sqref="B103">
    <cfRule type="cellIs" priority="1" dxfId="50" operator="notEqual" stopIfTrue="1">
      <formula>0</formula>
    </cfRule>
  </conditionalFormatting>
  <conditionalFormatting sqref="E63:J63">
    <cfRule type="cellIs" priority="31" dxfId="51" operator="notEqual" stopIfTrue="1">
      <formula>0</formula>
    </cfRule>
  </conditionalFormatting>
  <conditionalFormatting sqref="E103:J103">
    <cfRule type="cellIs" priority="17" dxfId="5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29">
      <selection activeCell="E200" sqref="E200"/>
    </sheetView>
  </sheetViews>
  <sheetFormatPr defaultColWidth="40.00390625" defaultRowHeight="12.75"/>
  <cols>
    <col min="1" max="1" width="40.00390625" style="42" customWidth="1"/>
    <col min="2" max="3" width="40.00390625" style="43" customWidth="1"/>
    <col min="4" max="4" width="40.00390625" style="44" customWidth="1"/>
    <col min="5" max="6" width="40.00390625" style="43" customWidth="1"/>
    <col min="7" max="10" width="40.00390625" style="42" customWidth="1"/>
    <col min="11" max="11" width="40.00390625" style="174" customWidth="1"/>
    <col min="12" max="16384" width="40.00390625" style="42" customWidth="1"/>
  </cols>
  <sheetData>
    <row r="1" spans="1:11" ht="18" customHeight="1" hidden="1">
      <c r="A1" s="42" t="s">
        <v>1875</v>
      </c>
      <c r="B1" s="43" t="s">
        <v>1876</v>
      </c>
      <c r="C1" s="43" t="s">
        <v>1877</v>
      </c>
      <c r="D1" s="44" t="s">
        <v>1878</v>
      </c>
      <c r="E1" s="43" t="s">
        <v>1879</v>
      </c>
      <c r="F1" s="43" t="s">
        <v>1880</v>
      </c>
      <c r="G1" s="45" t="s">
        <v>912</v>
      </c>
      <c r="H1" s="42" t="s">
        <v>1881</v>
      </c>
      <c r="I1" s="42" t="s">
        <v>1881</v>
      </c>
      <c r="J1" s="42" t="s">
        <v>1881</v>
      </c>
      <c r="K1" s="45" t="s">
        <v>876</v>
      </c>
    </row>
    <row r="2" ht="18" customHeight="1">
      <c r="K2" s="45">
        <v>1</v>
      </c>
    </row>
    <row r="3" spans="5:11" ht="21">
      <c r="E3" s="46"/>
      <c r="K3" s="179">
        <v>1</v>
      </c>
    </row>
    <row r="4" spans="5:11" ht="21">
      <c r="E4" s="47"/>
      <c r="K4" s="179">
        <v>1</v>
      </c>
    </row>
    <row r="5" spans="5:11" ht="21">
      <c r="E5" s="43" t="s">
        <v>563</v>
      </c>
      <c r="F5" s="43" t="s">
        <v>563</v>
      </c>
      <c r="K5" s="179">
        <v>1</v>
      </c>
    </row>
    <row r="6" spans="3:11" ht="21">
      <c r="C6" s="48"/>
      <c r="D6" s="49"/>
      <c r="E6" s="47"/>
      <c r="F6" s="43" t="s">
        <v>563</v>
      </c>
      <c r="K6" s="179">
        <v>1</v>
      </c>
    </row>
    <row r="7" spans="2:11" ht="42" customHeight="1">
      <c r="B7" s="1732" t="str">
        <f>OTCHET!B7</f>
        <v>ОТЧЕТНИ ДАННИ ПО ЕБК ЗА ИЗПЪЛНЕНИЕТО НА БЮДЖЕТА</v>
      </c>
      <c r="C7" s="1733"/>
      <c r="D7" s="1733"/>
      <c r="F7" s="50"/>
      <c r="K7" s="179">
        <v>1</v>
      </c>
    </row>
    <row r="8" spans="3:11" ht="21">
      <c r="C8" s="48"/>
      <c r="D8" s="49"/>
      <c r="E8" s="50" t="s">
        <v>564</v>
      </c>
      <c r="F8" s="50" t="s">
        <v>1377</v>
      </c>
      <c r="K8" s="179">
        <v>1</v>
      </c>
    </row>
    <row r="9" spans="2:11" ht="36.75" customHeight="1" thickBot="1">
      <c r="B9" s="1734" t="str">
        <f>OTCHET!B9</f>
        <v>ПГТ Н.Й.Вапцаров</v>
      </c>
      <c r="C9" s="1735"/>
      <c r="D9" s="1735"/>
      <c r="E9" s="51" t="str">
        <f>OTCHET!$E9</f>
        <v>01.01.2021</v>
      </c>
      <c r="F9" s="52" t="str">
        <f>OTCHET!$F9</f>
        <v>30.06.2021</v>
      </c>
      <c r="K9" s="179">
        <v>1</v>
      </c>
    </row>
    <row r="10" spans="2:11" ht="21.75" thickBot="1">
      <c r="B10" s="5" t="str">
        <f>OTCHET!B10</f>
        <v>                                                            (наименование на разпоредителя с бюджет)</v>
      </c>
      <c r="E10" s="50"/>
      <c r="F10" s="54" t="str">
        <f>OTCHET!$F10</f>
        <v>10030020</v>
      </c>
      <c r="K10" s="179">
        <v>1</v>
      </c>
    </row>
    <row r="11" spans="2:11" ht="10.5" customHeight="1" thickBot="1">
      <c r="B11" s="53"/>
      <c r="E11" s="53"/>
      <c r="K11" s="179">
        <v>1</v>
      </c>
    </row>
    <row r="12" spans="2:11" ht="39" customHeight="1" thickBot="1" thickTop="1">
      <c r="B12" s="1734" t="e">
        <f>OTCHET!B12</f>
        <v>#N/A</v>
      </c>
      <c r="C12" s="1735"/>
      <c r="D12" s="1735"/>
      <c r="E12" s="50" t="s">
        <v>565</v>
      </c>
      <c r="F12" s="55" t="str">
        <f>OTCHET!$F12</f>
        <v>1003</v>
      </c>
      <c r="K12" s="179">
        <v>1</v>
      </c>
    </row>
    <row r="13" spans="2:11" ht="21.75" thickTop="1">
      <c r="B13" s="5" t="str">
        <f>OTCHET!B13</f>
        <v>                                             (наименование на първостепенния разпоредител с бюджет)</v>
      </c>
      <c r="E13" s="56" t="s">
        <v>566</v>
      </c>
      <c r="F13" s="57" t="s">
        <v>563</v>
      </c>
      <c r="K13" s="179">
        <v>1</v>
      </c>
    </row>
    <row r="14" spans="2:11" ht="9" customHeight="1">
      <c r="B14" s="53"/>
      <c r="E14" s="56"/>
      <c r="F14" s="57"/>
      <c r="K14" s="179">
        <v>1</v>
      </c>
    </row>
    <row r="15" spans="2:11" ht="7.5" customHeight="1">
      <c r="B15" s="53"/>
      <c r="E15" s="56"/>
      <c r="F15" s="57"/>
      <c r="K15" s="179">
        <v>1</v>
      </c>
    </row>
    <row r="16" spans="1:11" ht="7.5" customHeight="1">
      <c r="A16" s="58"/>
      <c r="B16" s="53"/>
      <c r="E16" s="56"/>
      <c r="F16" s="57"/>
      <c r="K16" s="179">
        <v>1</v>
      </c>
    </row>
    <row r="17" spans="1:11" ht="7.5" customHeight="1">
      <c r="A17" s="58"/>
      <c r="B17" s="53"/>
      <c r="E17" s="56"/>
      <c r="F17" s="57"/>
      <c r="K17" s="179">
        <v>1</v>
      </c>
    </row>
    <row r="18" spans="3:11" ht="21.75" thickBot="1">
      <c r="C18" s="48"/>
      <c r="D18" s="49"/>
      <c r="F18" s="53"/>
      <c r="J18" s="53" t="s">
        <v>567</v>
      </c>
      <c r="K18" s="179">
        <v>1</v>
      </c>
    </row>
    <row r="19" spans="1:11" ht="21.75" thickBot="1">
      <c r="A19" s="58"/>
      <c r="B19" s="59"/>
      <c r="C19" s="1738" t="s">
        <v>568</v>
      </c>
      <c r="D19" s="1671"/>
      <c r="E19" s="60" t="s">
        <v>569</v>
      </c>
      <c r="F19" s="340" t="s">
        <v>570</v>
      </c>
      <c r="G19" s="202"/>
      <c r="H19" s="202"/>
      <c r="I19" s="202"/>
      <c r="J19" s="64"/>
      <c r="K19" s="179">
        <v>1</v>
      </c>
    </row>
    <row r="20" spans="2:11" ht="32.25" thickBot="1">
      <c r="B20" s="61" t="s">
        <v>1431</v>
      </c>
      <c r="C20" s="1674" t="s">
        <v>877</v>
      </c>
      <c r="D20" s="1673"/>
      <c r="E20" s="62">
        <v>2015</v>
      </c>
      <c r="F20" s="173" t="s">
        <v>859</v>
      </c>
      <c r="G20" s="173" t="s">
        <v>910</v>
      </c>
      <c r="H20" s="173" t="s">
        <v>911</v>
      </c>
      <c r="I20" s="341" t="s">
        <v>332</v>
      </c>
      <c r="J20" s="342" t="s">
        <v>333</v>
      </c>
      <c r="K20" s="180">
        <v>1</v>
      </c>
    </row>
    <row r="21" spans="2:11" ht="21.75" thickBot="1">
      <c r="B21" s="63"/>
      <c r="C21" s="1695" t="s">
        <v>572</v>
      </c>
      <c r="D21" s="1693"/>
      <c r="E21" s="15" t="s">
        <v>1883</v>
      </c>
      <c r="F21" s="15" t="s">
        <v>1884</v>
      </c>
      <c r="G21" s="15" t="s">
        <v>874</v>
      </c>
      <c r="H21" s="209" t="s">
        <v>875</v>
      </c>
      <c r="I21" s="15" t="s">
        <v>846</v>
      </c>
      <c r="J21" s="209" t="s">
        <v>334</v>
      </c>
      <c r="K21" s="180">
        <v>1</v>
      </c>
    </row>
    <row r="22" spans="1:11" s="65" customFormat="1" ht="21">
      <c r="A22" s="65">
        <v>5</v>
      </c>
      <c r="B22" s="66">
        <v>100</v>
      </c>
      <c r="C22" s="1736" t="s">
        <v>573</v>
      </c>
      <c r="D22" s="1737"/>
      <c r="E22" s="183">
        <f>OTCHET!$E22</f>
        <v>0</v>
      </c>
      <c r="F22" s="183">
        <f>OTCHET!$H22</f>
        <v>0</v>
      </c>
      <c r="G22" s="67">
        <f>OTCHET!$I22</f>
        <v>0</v>
      </c>
      <c r="H22" s="67">
        <f>OTCHET!$J22</f>
        <v>0</v>
      </c>
      <c r="I22" s="67">
        <f>OTCHET!$K22</f>
        <v>0</v>
      </c>
      <c r="J22" s="67">
        <f>OTCHET!$L22</f>
        <v>0</v>
      </c>
      <c r="K22" s="175">
        <f aca="true" t="shared" si="0" ref="K22:K48">(IF(E22&lt;&gt;0,$K$2,IF(F22&lt;&gt;0,$K$2,"")))</f>
      </c>
    </row>
    <row r="23" spans="1:11" s="68" customFormat="1" ht="21">
      <c r="A23" s="68">
        <v>25</v>
      </c>
      <c r="B23" s="69">
        <v>200</v>
      </c>
      <c r="C23" s="1682" t="s">
        <v>577</v>
      </c>
      <c r="D23" s="1683"/>
      <c r="E23" s="184">
        <f>OTCHET!$E28</f>
        <v>0</v>
      </c>
      <c r="F23" s="184">
        <f>OTCHET!$H28</f>
        <v>0</v>
      </c>
      <c r="G23" s="70">
        <f>OTCHET!$I28</f>
        <v>0</v>
      </c>
      <c r="H23" s="70">
        <f>OTCHET!$J28</f>
        <v>0</v>
      </c>
      <c r="I23" s="70">
        <f>OTCHET!$K28</f>
        <v>0</v>
      </c>
      <c r="J23" s="70">
        <f>OTCHET!$L28</f>
        <v>0</v>
      </c>
      <c r="K23" s="175">
        <f t="shared" si="0"/>
      </c>
    </row>
    <row r="24" spans="1:11" s="68" customFormat="1" ht="32.25" customHeight="1">
      <c r="A24" s="68">
        <v>50</v>
      </c>
      <c r="B24" s="69">
        <v>400</v>
      </c>
      <c r="C24" s="1665" t="s">
        <v>582</v>
      </c>
      <c r="D24" s="1691"/>
      <c r="E24" s="184">
        <f>OTCHET!$E33</f>
        <v>0</v>
      </c>
      <c r="F24" s="184">
        <f>OTCHET!$H33</f>
        <v>0</v>
      </c>
      <c r="G24" s="70">
        <f>OTCHET!$I33</f>
        <v>0</v>
      </c>
      <c r="H24" s="70">
        <f>OTCHET!$J33</f>
        <v>0</v>
      </c>
      <c r="I24" s="70">
        <f>OTCHET!$K33</f>
        <v>0</v>
      </c>
      <c r="J24" s="70">
        <f>OTCHET!$L33</f>
        <v>0</v>
      </c>
      <c r="K24" s="175">
        <f t="shared" si="0"/>
      </c>
    </row>
    <row r="25" spans="1:11" s="68" customFormat="1" ht="21">
      <c r="A25" s="71">
        <v>65</v>
      </c>
      <c r="B25" s="69">
        <v>800</v>
      </c>
      <c r="C25" s="1682" t="s">
        <v>329</v>
      </c>
      <c r="D25" s="1683"/>
      <c r="E25" s="184">
        <f>OTCHET!$E39</f>
        <v>0</v>
      </c>
      <c r="F25" s="184">
        <f>OTCHET!$H39</f>
        <v>0</v>
      </c>
      <c r="G25" s="70">
        <f>OTCHET!$I39</f>
        <v>0</v>
      </c>
      <c r="H25" s="70">
        <f>OTCHET!$J39</f>
        <v>0</v>
      </c>
      <c r="I25" s="70">
        <f>OTCHET!$K39</f>
        <v>0</v>
      </c>
      <c r="J25" s="70">
        <f>OTCHET!$L39</f>
        <v>0</v>
      </c>
      <c r="K25" s="175">
        <f t="shared" si="0"/>
      </c>
    </row>
    <row r="26" spans="1:11" s="68" customFormat="1" ht="21">
      <c r="A26" s="68">
        <v>95</v>
      </c>
      <c r="B26" s="69">
        <v>1000</v>
      </c>
      <c r="C26" s="1682" t="s">
        <v>590</v>
      </c>
      <c r="D26" s="1683"/>
      <c r="E26" s="184">
        <f>OTCHET!$E44</f>
        <v>0</v>
      </c>
      <c r="F26" s="184">
        <f>OTCHET!$H44</f>
        <v>0</v>
      </c>
      <c r="G26" s="70">
        <f>OTCHET!$I44</f>
        <v>0</v>
      </c>
      <c r="H26" s="70">
        <f>OTCHET!$J44</f>
        <v>0</v>
      </c>
      <c r="I26" s="70">
        <f>OTCHET!$K44</f>
        <v>0</v>
      </c>
      <c r="J26" s="70">
        <f>OTCHET!$L44</f>
        <v>0</v>
      </c>
      <c r="K26" s="175">
        <f t="shared" si="0"/>
      </c>
    </row>
    <row r="27" spans="1:11" s="68" customFormat="1" ht="21">
      <c r="A27" s="68">
        <v>130</v>
      </c>
      <c r="B27" s="69">
        <v>1300</v>
      </c>
      <c r="C27" s="1682" t="s">
        <v>878</v>
      </c>
      <c r="D27" s="1683"/>
      <c r="E27" s="184">
        <f>OTCHET!$E49</f>
        <v>0</v>
      </c>
      <c r="F27" s="184">
        <f>OTCHET!$H49</f>
        <v>0</v>
      </c>
      <c r="G27" s="70">
        <f>OTCHET!$I49</f>
        <v>0</v>
      </c>
      <c r="H27" s="70">
        <f>OTCHET!$J49</f>
        <v>0</v>
      </c>
      <c r="I27" s="70">
        <f>OTCHET!$K49</f>
        <v>0</v>
      </c>
      <c r="J27" s="70">
        <f>OTCHET!$L49</f>
        <v>0</v>
      </c>
      <c r="K27" s="175">
        <f t="shared" si="0"/>
      </c>
    </row>
    <row r="28" spans="1:11" s="68" customFormat="1" ht="21">
      <c r="A28" s="68">
        <v>160</v>
      </c>
      <c r="B28" s="69">
        <v>1400</v>
      </c>
      <c r="C28" s="1682" t="s">
        <v>601</v>
      </c>
      <c r="D28" s="1683"/>
      <c r="E28" s="184">
        <f>OTCHET!$E55</f>
        <v>0</v>
      </c>
      <c r="F28" s="184">
        <f>OTCHET!$H55</f>
        <v>0</v>
      </c>
      <c r="G28" s="70">
        <f>OTCHET!$I55</f>
        <v>0</v>
      </c>
      <c r="H28" s="70">
        <f>OTCHET!$J55</f>
        <v>0</v>
      </c>
      <c r="I28" s="70">
        <f>OTCHET!$K55</f>
        <v>0</v>
      </c>
      <c r="J28" s="70">
        <f>OTCHET!$L55</f>
        <v>0</v>
      </c>
      <c r="K28" s="175">
        <f t="shared" si="0"/>
      </c>
    </row>
    <row r="29" spans="1:11" s="68" customFormat="1" ht="21">
      <c r="A29" s="68">
        <v>175</v>
      </c>
      <c r="B29" s="69">
        <v>1500</v>
      </c>
      <c r="C29" s="1682" t="s">
        <v>604</v>
      </c>
      <c r="D29" s="1683"/>
      <c r="E29" s="184">
        <f>OTCHET!$E58</f>
        <v>0</v>
      </c>
      <c r="F29" s="184">
        <f>OTCHET!$H58</f>
        <v>0</v>
      </c>
      <c r="G29" s="70">
        <f>OTCHET!$I58</f>
        <v>0</v>
      </c>
      <c r="H29" s="70">
        <f>OTCHET!$J58</f>
        <v>0</v>
      </c>
      <c r="I29" s="70">
        <f>OTCHET!$K58</f>
        <v>0</v>
      </c>
      <c r="J29" s="70">
        <f>OTCHET!$L58</f>
        <v>0</v>
      </c>
      <c r="K29" s="175">
        <f t="shared" si="0"/>
      </c>
    </row>
    <row r="30" spans="2:11" s="68" customFormat="1" ht="21">
      <c r="B30" s="69">
        <v>1600</v>
      </c>
      <c r="C30" s="1682" t="s">
        <v>607</v>
      </c>
      <c r="D30" s="1683"/>
      <c r="E30" s="184">
        <f>OTCHET!$E61</f>
        <v>0</v>
      </c>
      <c r="F30" s="184">
        <f>OTCHET!$H61</f>
        <v>0</v>
      </c>
      <c r="G30" s="70">
        <f>OTCHET!$I61</f>
        <v>0</v>
      </c>
      <c r="H30" s="70">
        <f>OTCHET!$J61</f>
        <v>0</v>
      </c>
      <c r="I30" s="70">
        <f>OTCHET!$K61</f>
        <v>0</v>
      </c>
      <c r="J30" s="70">
        <f>OTCHET!$L61</f>
        <v>0</v>
      </c>
      <c r="K30" s="175">
        <f t="shared" si="0"/>
      </c>
    </row>
    <row r="31" spans="1:11" s="68" customFormat="1" ht="21">
      <c r="A31" s="68">
        <v>200</v>
      </c>
      <c r="B31" s="69">
        <v>1700</v>
      </c>
      <c r="C31" s="1682" t="s">
        <v>608</v>
      </c>
      <c r="D31" s="1683"/>
      <c r="E31" s="184">
        <f>OTCHET!$E62</f>
        <v>0</v>
      </c>
      <c r="F31" s="184">
        <f>OTCHET!$H62</f>
        <v>0</v>
      </c>
      <c r="G31" s="70">
        <f>OTCHET!$I62</f>
        <v>0</v>
      </c>
      <c r="H31" s="70">
        <f>OTCHET!$J62</f>
        <v>0</v>
      </c>
      <c r="I31" s="70">
        <f>OTCHET!$K62</f>
        <v>0</v>
      </c>
      <c r="J31" s="70">
        <f>OTCHET!$L62</f>
        <v>0</v>
      </c>
      <c r="K31" s="175">
        <f t="shared" si="0"/>
      </c>
    </row>
    <row r="32" spans="1:11" s="68" customFormat="1" ht="21">
      <c r="A32" s="72">
        <v>231</v>
      </c>
      <c r="B32" s="69">
        <v>1800</v>
      </c>
      <c r="C32" s="1682" t="s">
        <v>615</v>
      </c>
      <c r="D32" s="1683"/>
      <c r="E32" s="184">
        <f>OTCHET!$E69</f>
        <v>0</v>
      </c>
      <c r="F32" s="184">
        <f>OTCHET!$H69</f>
        <v>0</v>
      </c>
      <c r="G32" s="70">
        <f>OTCHET!$I69</f>
        <v>0</v>
      </c>
      <c r="H32" s="70">
        <f>OTCHET!$J69</f>
        <v>0</v>
      </c>
      <c r="I32" s="70">
        <f>OTCHET!$K69</f>
        <v>0</v>
      </c>
      <c r="J32" s="70">
        <f>OTCHET!$L69</f>
        <v>0</v>
      </c>
      <c r="K32" s="175">
        <f t="shared" si="0"/>
      </c>
    </row>
    <row r="33" spans="1:11" s="68" customFormat="1" ht="21">
      <c r="A33" s="68">
        <v>235</v>
      </c>
      <c r="B33" s="69">
        <v>1900</v>
      </c>
      <c r="C33" s="1682" t="s">
        <v>616</v>
      </c>
      <c r="D33" s="1683"/>
      <c r="E33" s="184">
        <f>OTCHET!$E70</f>
        <v>0</v>
      </c>
      <c r="F33" s="184">
        <f>OTCHET!$H70</f>
        <v>0</v>
      </c>
      <c r="G33" s="70">
        <f>OTCHET!$I70</f>
        <v>0</v>
      </c>
      <c r="H33" s="70">
        <f>OTCHET!$J70</f>
        <v>0</v>
      </c>
      <c r="I33" s="70">
        <f>OTCHET!$K70</f>
        <v>0</v>
      </c>
      <c r="J33" s="70">
        <f>OTCHET!$L70</f>
        <v>0</v>
      </c>
      <c r="K33" s="175">
        <f t="shared" si="0"/>
      </c>
    </row>
    <row r="34" spans="1:11" s="68" customFormat="1" ht="21">
      <c r="A34" s="68">
        <v>255</v>
      </c>
      <c r="B34" s="69">
        <v>2000</v>
      </c>
      <c r="C34" s="1682" t="s">
        <v>617</v>
      </c>
      <c r="D34" s="1683"/>
      <c r="E34" s="184">
        <f>OTCHET!$E71</f>
        <v>0</v>
      </c>
      <c r="F34" s="184">
        <f>OTCHET!$H71</f>
        <v>0</v>
      </c>
      <c r="G34" s="70">
        <f>OTCHET!$I71</f>
        <v>0</v>
      </c>
      <c r="H34" s="70">
        <f>OTCHET!$J71</f>
        <v>0</v>
      </c>
      <c r="I34" s="70">
        <f>OTCHET!$K71</f>
        <v>0</v>
      </c>
      <c r="J34" s="70">
        <f>OTCHET!$L71</f>
        <v>0</v>
      </c>
      <c r="K34" s="175">
        <f t="shared" si="0"/>
      </c>
    </row>
    <row r="35" spans="1:11" s="68" customFormat="1" ht="21">
      <c r="A35" s="68">
        <v>265</v>
      </c>
      <c r="B35" s="69">
        <v>2400</v>
      </c>
      <c r="C35" s="1682" t="s">
        <v>618</v>
      </c>
      <c r="D35" s="1683"/>
      <c r="E35" s="184">
        <f>OTCHET!$E72</f>
        <v>0</v>
      </c>
      <c r="F35" s="184">
        <f>OTCHET!$H72</f>
        <v>0</v>
      </c>
      <c r="G35" s="70">
        <f>OTCHET!$I72</f>
        <v>0</v>
      </c>
      <c r="H35" s="70">
        <f>OTCHET!$J72</f>
        <v>0</v>
      </c>
      <c r="I35" s="70">
        <f>OTCHET!$K72</f>
        <v>0</v>
      </c>
      <c r="J35" s="70">
        <f>OTCHET!$L72</f>
        <v>0</v>
      </c>
      <c r="K35" s="175">
        <f t="shared" si="0"/>
      </c>
    </row>
    <row r="36" spans="1:11" s="68" customFormat="1" ht="21">
      <c r="A36" s="73">
        <v>350</v>
      </c>
      <c r="B36" s="74">
        <v>2500</v>
      </c>
      <c r="C36" s="1663" t="s">
        <v>633</v>
      </c>
      <c r="D36" s="1664"/>
      <c r="E36" s="184">
        <f>OTCHET!$E87</f>
        <v>0</v>
      </c>
      <c r="F36" s="184">
        <f>OTCHET!$H87</f>
        <v>0</v>
      </c>
      <c r="G36" s="70">
        <f>OTCHET!$I87</f>
        <v>0</v>
      </c>
      <c r="H36" s="70">
        <f>OTCHET!$J87</f>
        <v>0</v>
      </c>
      <c r="I36" s="70">
        <f>OTCHET!$K87</f>
        <v>0</v>
      </c>
      <c r="J36" s="70">
        <f>OTCHET!$L87</f>
        <v>0</v>
      </c>
      <c r="K36" s="175">
        <f t="shared" si="0"/>
      </c>
    </row>
    <row r="37" spans="1:11" s="68" customFormat="1" ht="21">
      <c r="A37" s="75">
        <v>360</v>
      </c>
      <c r="B37" s="69">
        <v>2600</v>
      </c>
      <c r="C37" s="1663" t="s">
        <v>222</v>
      </c>
      <c r="D37" s="1664"/>
      <c r="E37" s="184">
        <f>OTCHET!$E90</f>
        <v>0</v>
      </c>
      <c r="F37" s="184">
        <f>OTCHET!$H90</f>
        <v>0</v>
      </c>
      <c r="G37" s="70">
        <f>OTCHET!$I90</f>
        <v>0</v>
      </c>
      <c r="H37" s="70">
        <f>OTCHET!$J90</f>
        <v>0</v>
      </c>
      <c r="I37" s="70">
        <f>OTCHET!$K90</f>
        <v>0</v>
      </c>
      <c r="J37" s="70">
        <f>OTCHET!$L90</f>
        <v>0</v>
      </c>
      <c r="K37" s="175">
        <f t="shared" si="0"/>
      </c>
    </row>
    <row r="38" spans="1:11" s="68" customFormat="1" ht="21">
      <c r="A38" s="75">
        <v>370</v>
      </c>
      <c r="B38" s="69">
        <v>2700</v>
      </c>
      <c r="C38" s="1682" t="s">
        <v>223</v>
      </c>
      <c r="D38" s="1683"/>
      <c r="E38" s="184">
        <f>OTCHET!$E91</f>
        <v>0</v>
      </c>
      <c r="F38" s="184">
        <f>OTCHET!$H91</f>
        <v>0</v>
      </c>
      <c r="G38" s="70">
        <f>OTCHET!$I91</f>
        <v>0</v>
      </c>
      <c r="H38" s="70">
        <f>OTCHET!$J91</f>
        <v>0</v>
      </c>
      <c r="I38" s="70">
        <f>OTCHET!$K91</f>
        <v>0</v>
      </c>
      <c r="J38" s="70">
        <f>OTCHET!$L91</f>
        <v>0</v>
      </c>
      <c r="K38" s="175">
        <f t="shared" si="0"/>
      </c>
    </row>
    <row r="39" spans="1:11" s="68" customFormat="1" ht="21">
      <c r="A39" s="75">
        <v>445</v>
      </c>
      <c r="B39" s="69">
        <v>2800</v>
      </c>
      <c r="C39" s="1682" t="s">
        <v>650</v>
      </c>
      <c r="D39" s="1683"/>
      <c r="E39" s="184">
        <f>OTCHET!$E105</f>
        <v>0</v>
      </c>
      <c r="F39" s="184">
        <f>OTCHET!$H105</f>
        <v>0</v>
      </c>
      <c r="G39" s="70">
        <f>OTCHET!$I105</f>
        <v>0</v>
      </c>
      <c r="H39" s="70">
        <f>OTCHET!$J105</f>
        <v>0</v>
      </c>
      <c r="I39" s="70">
        <f>OTCHET!$K105</f>
        <v>0</v>
      </c>
      <c r="J39" s="70">
        <f>OTCHET!$L105</f>
        <v>0</v>
      </c>
      <c r="K39" s="175">
        <f t="shared" si="0"/>
      </c>
    </row>
    <row r="40" spans="1:11" s="68" customFormat="1" ht="21">
      <c r="A40" s="75">
        <v>470</v>
      </c>
      <c r="B40" s="69">
        <v>3600</v>
      </c>
      <c r="C40" s="1682" t="s">
        <v>653</v>
      </c>
      <c r="D40" s="1683"/>
      <c r="E40" s="184">
        <f>OTCHET!$E109</f>
        <v>0</v>
      </c>
      <c r="F40" s="184">
        <f>OTCHET!$H109</f>
        <v>0</v>
      </c>
      <c r="G40" s="70">
        <f>OTCHET!$I109</f>
        <v>0</v>
      </c>
      <c r="H40" s="70">
        <f>OTCHET!$J109</f>
        <v>0</v>
      </c>
      <c r="I40" s="70">
        <f>OTCHET!$K109</f>
        <v>0</v>
      </c>
      <c r="J40" s="70">
        <f>OTCHET!$L109</f>
        <v>0</v>
      </c>
      <c r="K40" s="175">
        <f t="shared" si="0"/>
      </c>
    </row>
    <row r="41" spans="1:11" s="68" customFormat="1" ht="21">
      <c r="A41" s="75">
        <v>495</v>
      </c>
      <c r="B41" s="69">
        <v>3700</v>
      </c>
      <c r="C41" s="1682" t="s">
        <v>658</v>
      </c>
      <c r="D41" s="1683"/>
      <c r="E41" s="184">
        <f>OTCHET!$E116</f>
        <v>0</v>
      </c>
      <c r="F41" s="184">
        <f>OTCHET!$H116</f>
        <v>0</v>
      </c>
      <c r="G41" s="70">
        <f>OTCHET!$I116</f>
        <v>0</v>
      </c>
      <c r="H41" s="70">
        <f>OTCHET!$J116</f>
        <v>0</v>
      </c>
      <c r="I41" s="70">
        <f>OTCHET!$K116</f>
        <v>0</v>
      </c>
      <c r="J41" s="70">
        <f>OTCHET!$L116</f>
        <v>0</v>
      </c>
      <c r="K41" s="175">
        <f t="shared" si="0"/>
      </c>
    </row>
    <row r="42" spans="1:31" s="79" customFormat="1" ht="21.75" thickBot="1">
      <c r="A42" s="76">
        <v>515</v>
      </c>
      <c r="B42" s="69">
        <v>4000</v>
      </c>
      <c r="C42" s="77" t="s">
        <v>662</v>
      </c>
      <c r="D42" s="185"/>
      <c r="E42" s="184">
        <f>OTCHET!$E120</f>
        <v>0</v>
      </c>
      <c r="F42" s="184" t="e">
        <f>OTCHET!#REF!</f>
        <v>#REF!</v>
      </c>
      <c r="G42" s="70">
        <f>OTCHET!$I120</f>
        <v>0</v>
      </c>
      <c r="H42" s="70">
        <f>OTCHET!$J120</f>
        <v>0</v>
      </c>
      <c r="I42" s="70">
        <f>OTCHET!$K120</f>
        <v>0</v>
      </c>
      <c r="J42" s="70">
        <f>OTCHET!$L120</f>
        <v>0</v>
      </c>
      <c r="K42" s="175" t="e">
        <f t="shared" si="0"/>
        <v>#REF!</v>
      </c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AD42" s="80"/>
      <c r="AE42" s="80"/>
    </row>
    <row r="43" spans="1:12" s="68" customFormat="1" ht="21">
      <c r="A43" s="75">
        <v>540</v>
      </c>
      <c r="B43" s="69">
        <v>4100</v>
      </c>
      <c r="C43" s="1682" t="s">
        <v>1017</v>
      </c>
      <c r="D43" s="1683"/>
      <c r="E43" s="184">
        <f>OTCHET!$E132</f>
        <v>0</v>
      </c>
      <c r="F43" s="184">
        <f>OTCHET!$H132</f>
        <v>0</v>
      </c>
      <c r="G43" s="70">
        <f>OTCHET!$I132</f>
        <v>0</v>
      </c>
      <c r="H43" s="70">
        <f>OTCHET!$J132</f>
        <v>0</v>
      </c>
      <c r="I43" s="70">
        <f>OTCHET!$K132</f>
        <v>0</v>
      </c>
      <c r="J43" s="70">
        <f>OTCHET!$L132</f>
        <v>0</v>
      </c>
      <c r="K43" s="175">
        <f t="shared" si="0"/>
      </c>
      <c r="L43" s="81"/>
    </row>
    <row r="44" spans="1:12" s="68" customFormat="1" ht="21">
      <c r="A44" s="75">
        <v>550</v>
      </c>
      <c r="B44" s="69">
        <v>4200</v>
      </c>
      <c r="C44" s="1682" t="s">
        <v>1018</v>
      </c>
      <c r="D44" s="1683"/>
      <c r="E44" s="184">
        <f>OTCHET!$E133</f>
        <v>0</v>
      </c>
      <c r="F44" s="184">
        <f>OTCHET!$H133</f>
        <v>0</v>
      </c>
      <c r="G44" s="70">
        <f>OTCHET!$I133</f>
        <v>0</v>
      </c>
      <c r="H44" s="70">
        <f>OTCHET!$J133</f>
        <v>0</v>
      </c>
      <c r="I44" s="70">
        <f>OTCHET!$K133</f>
        <v>0</v>
      </c>
      <c r="J44" s="70">
        <f>OTCHET!$L133</f>
        <v>0</v>
      </c>
      <c r="K44" s="175">
        <f t="shared" si="0"/>
      </c>
      <c r="L44" s="81"/>
    </row>
    <row r="45" spans="1:12" s="68" customFormat="1" ht="21">
      <c r="A45" s="75">
        <v>560</v>
      </c>
      <c r="B45" s="69" t="s">
        <v>1019</v>
      </c>
      <c r="C45" s="1682" t="s">
        <v>1502</v>
      </c>
      <c r="D45" s="1683"/>
      <c r="E45" s="184">
        <f>OTCHET!$E134</f>
        <v>0</v>
      </c>
      <c r="F45" s="184">
        <f>OTCHET!$H134</f>
        <v>0</v>
      </c>
      <c r="G45" s="70">
        <f>OTCHET!$I134</f>
        <v>0</v>
      </c>
      <c r="H45" s="70">
        <f>OTCHET!$J134</f>
        <v>0</v>
      </c>
      <c r="I45" s="70">
        <f>OTCHET!$K134</f>
        <v>0</v>
      </c>
      <c r="J45" s="70">
        <f>OTCHET!$L134</f>
        <v>0</v>
      </c>
      <c r="K45" s="175">
        <f t="shared" si="0"/>
      </c>
      <c r="L45" s="81"/>
    </row>
    <row r="46" spans="1:11" s="68" customFormat="1" ht="21">
      <c r="A46" s="75">
        <v>575</v>
      </c>
      <c r="B46" s="69">
        <v>4600</v>
      </c>
      <c r="C46" s="1682" t="s">
        <v>1505</v>
      </c>
      <c r="D46" s="1683"/>
      <c r="E46" s="188">
        <f>OTCHET!$E137</f>
        <v>0</v>
      </c>
      <c r="F46" s="188">
        <f>OTCHET!$H137</f>
        <v>0</v>
      </c>
      <c r="G46" s="111">
        <f>OTCHET!$I137</f>
        <v>0</v>
      </c>
      <c r="H46" s="111">
        <f>OTCHET!$J137</f>
        <v>0</v>
      </c>
      <c r="I46" s="111">
        <f>OTCHET!$K137</f>
        <v>0</v>
      </c>
      <c r="J46" s="111">
        <f>OTCHET!$L137</f>
        <v>0</v>
      </c>
      <c r="K46" s="175">
        <f t="shared" si="0"/>
      </c>
    </row>
    <row r="47" spans="1:11" s="68" customFormat="1" ht="21">
      <c r="A47" s="75">
        <v>575</v>
      </c>
      <c r="B47" s="69">
        <v>4700</v>
      </c>
      <c r="C47" s="1682" t="s">
        <v>1154</v>
      </c>
      <c r="D47" s="1683"/>
      <c r="E47" s="184">
        <f>OTCHET!$E933</f>
        <v>0</v>
      </c>
      <c r="F47" s="184">
        <f>OTCHET!$H146</f>
        <v>0</v>
      </c>
      <c r="G47" s="70">
        <f>OTCHET!$I146</f>
        <v>0</v>
      </c>
      <c r="H47" s="70">
        <f>OTCHET!$J146</f>
        <v>0</v>
      </c>
      <c r="I47" s="70">
        <f>OTCHET!$K146</f>
        <v>0</v>
      </c>
      <c r="J47" s="70">
        <f>OTCHET!$L146</f>
        <v>0</v>
      </c>
      <c r="K47" s="175">
        <f t="shared" si="0"/>
      </c>
    </row>
    <row r="48" spans="1:11" s="68" customFormat="1" ht="21.75" thickBot="1">
      <c r="A48" s="75">
        <v>575</v>
      </c>
      <c r="B48" s="69">
        <v>4800</v>
      </c>
      <c r="C48" s="1730" t="s">
        <v>377</v>
      </c>
      <c r="D48" s="1731"/>
      <c r="E48" s="233">
        <f>OTCHET!$E155</f>
        <v>0</v>
      </c>
      <c r="F48" s="233">
        <f>OTCHET!$H155</f>
        <v>0</v>
      </c>
      <c r="G48" s="234">
        <f>OTCHET!$I155</f>
        <v>0</v>
      </c>
      <c r="H48" s="234">
        <f>OTCHET!$J155</f>
        <v>0</v>
      </c>
      <c r="I48" s="234">
        <f>OTCHET!$K155</f>
        <v>0</v>
      </c>
      <c r="J48" s="234">
        <f>OTCHET!$L155</f>
        <v>0</v>
      </c>
      <c r="K48" s="175">
        <f t="shared" si="0"/>
      </c>
    </row>
    <row r="49" spans="1:12" s="58" customFormat="1" ht="21.75" thickBot="1">
      <c r="A49" s="82">
        <v>620</v>
      </c>
      <c r="B49" s="83"/>
      <c r="C49" s="84"/>
      <c r="D49" s="186" t="s">
        <v>1021</v>
      </c>
      <c r="E49" s="85">
        <f>OTCHET!$E164</f>
        <v>0</v>
      </c>
      <c r="F49" s="85">
        <f>OTCHET!$H164</f>
        <v>0</v>
      </c>
      <c r="G49" s="85">
        <f>OTCHET!$I164</f>
        <v>0</v>
      </c>
      <c r="H49" s="85">
        <f>OTCHET!$J164</f>
        <v>0</v>
      </c>
      <c r="I49" s="85">
        <f>OTCHET!$K164</f>
        <v>0</v>
      </c>
      <c r="J49" s="85">
        <f>OTCHET!$L164</f>
        <v>0</v>
      </c>
      <c r="K49" s="181">
        <v>1</v>
      </c>
      <c r="L49" s="86"/>
    </row>
    <row r="50" spans="2:12" s="58" customFormat="1" ht="9" customHeight="1">
      <c r="B50" s="87"/>
      <c r="C50" s="88"/>
      <c r="D50" s="89"/>
      <c r="E50" s="90"/>
      <c r="F50" s="90"/>
      <c r="G50" s="42"/>
      <c r="H50" s="86"/>
      <c r="I50" s="86"/>
      <c r="J50" s="86"/>
      <c r="K50" s="181">
        <v>1</v>
      </c>
      <c r="L50" s="86"/>
    </row>
    <row r="51" spans="2:12" s="58" customFormat="1" ht="7.5" customHeight="1">
      <c r="B51" s="87"/>
      <c r="C51" s="88"/>
      <c r="D51" s="89"/>
      <c r="E51" s="90"/>
      <c r="F51" s="90"/>
      <c r="G51" s="42"/>
      <c r="H51" s="86"/>
      <c r="I51" s="86"/>
      <c r="J51" s="86"/>
      <c r="K51" s="181">
        <v>1</v>
      </c>
      <c r="L51" s="86"/>
    </row>
    <row r="52" spans="2:12" s="58" customFormat="1" ht="21">
      <c r="B52" s="43"/>
      <c r="C52" s="43"/>
      <c r="D52" s="44"/>
      <c r="E52" s="91"/>
      <c r="F52" s="91"/>
      <c r="G52" s="42"/>
      <c r="H52" s="86"/>
      <c r="I52" s="86"/>
      <c r="J52" s="86"/>
      <c r="K52" s="181">
        <v>1</v>
      </c>
      <c r="L52" s="86"/>
    </row>
    <row r="53" spans="2:12" s="58" customFormat="1" ht="21">
      <c r="B53" s="43"/>
      <c r="C53" s="48"/>
      <c r="D53" s="49"/>
      <c r="E53" s="91"/>
      <c r="F53" s="91"/>
      <c r="G53" s="42"/>
      <c r="H53" s="86"/>
      <c r="I53" s="86"/>
      <c r="J53" s="86"/>
      <c r="K53" s="181">
        <v>1</v>
      </c>
      <c r="L53" s="86"/>
    </row>
    <row r="54" spans="2:12" s="58" customFormat="1" ht="44.25" customHeight="1">
      <c r="B54" s="1647" t="str">
        <f>$B$7</f>
        <v>ОТЧЕТНИ ДАННИ ПО ЕБК ЗА ИЗПЪЛНЕНИЕТО НА БЮДЖЕТА</v>
      </c>
      <c r="C54" s="1648"/>
      <c r="D54" s="1648"/>
      <c r="E54" s="91"/>
      <c r="F54" s="91"/>
      <c r="G54" s="42"/>
      <c r="H54" s="86"/>
      <c r="I54" s="86"/>
      <c r="J54" s="86"/>
      <c r="K54" s="181">
        <v>1</v>
      </c>
      <c r="L54" s="86"/>
    </row>
    <row r="55" spans="2:12" s="58" customFormat="1" ht="21">
      <c r="B55" s="43"/>
      <c r="C55" s="48"/>
      <c r="D55" s="49"/>
      <c r="E55" s="92" t="s">
        <v>564</v>
      </c>
      <c r="F55" s="92" t="s">
        <v>1377</v>
      </c>
      <c r="G55" s="42"/>
      <c r="H55" s="86"/>
      <c r="I55" s="86"/>
      <c r="J55" s="86"/>
      <c r="K55" s="181">
        <v>1</v>
      </c>
      <c r="L55" s="86"/>
    </row>
    <row r="56" spans="2:12" s="58" customFormat="1" ht="38.25" customHeight="1" thickBot="1">
      <c r="B56" s="1649" t="str">
        <f>$B$9</f>
        <v>ПГТ Н.Й.Вапцаров</v>
      </c>
      <c r="C56" s="1650"/>
      <c r="D56" s="1650"/>
      <c r="E56" s="94" t="str">
        <f>$E$9</f>
        <v>01.01.2021</v>
      </c>
      <c r="F56" s="95" t="str">
        <f>$F$9</f>
        <v>30.06.2021</v>
      </c>
      <c r="G56" s="42"/>
      <c r="H56" s="86"/>
      <c r="I56" s="86"/>
      <c r="J56" s="86"/>
      <c r="K56" s="181">
        <v>1</v>
      </c>
      <c r="L56" s="86"/>
    </row>
    <row r="57" spans="2:12" s="58" customFormat="1" ht="21.75" thickBot="1">
      <c r="B57" s="53" t="str">
        <f>$B$10</f>
        <v>                                                            (наименование на разпоредителя с бюджет)</v>
      </c>
      <c r="C57" s="43"/>
      <c r="D57" s="44"/>
      <c r="E57" s="91"/>
      <c r="F57" s="96" t="str">
        <f>$F$10</f>
        <v>10030020</v>
      </c>
      <c r="G57" s="42"/>
      <c r="H57" s="86"/>
      <c r="I57" s="86"/>
      <c r="J57" s="86"/>
      <c r="K57" s="181">
        <v>1</v>
      </c>
      <c r="L57" s="86"/>
    </row>
    <row r="58" spans="2:12" s="58" customFormat="1" ht="12.75" customHeight="1" thickBot="1">
      <c r="B58" s="53"/>
      <c r="C58" s="43"/>
      <c r="D58" s="44"/>
      <c r="E58" s="97"/>
      <c r="F58" s="91"/>
      <c r="G58" s="42"/>
      <c r="H58" s="86"/>
      <c r="I58" s="86"/>
      <c r="J58" s="86"/>
      <c r="K58" s="181">
        <v>1</v>
      </c>
      <c r="L58" s="86"/>
    </row>
    <row r="59" spans="2:12" s="58" customFormat="1" ht="38.25" customHeight="1" thickBot="1" thickTop="1">
      <c r="B59" s="1649" t="e">
        <f>$B$12</f>
        <v>#N/A</v>
      </c>
      <c r="C59" s="1650"/>
      <c r="D59" s="1650"/>
      <c r="E59" s="91" t="s">
        <v>565</v>
      </c>
      <c r="F59" s="98" t="str">
        <f>$F$12</f>
        <v>1003</v>
      </c>
      <c r="G59" s="42"/>
      <c r="H59" s="86"/>
      <c r="I59" s="86"/>
      <c r="J59" s="86"/>
      <c r="K59" s="181">
        <v>1</v>
      </c>
      <c r="L59" s="86"/>
    </row>
    <row r="60" spans="2:12" s="58" customFormat="1" ht="21.75" thickTop="1">
      <c r="B60" s="53" t="str">
        <f>$B$13</f>
        <v>                                             (наименование на първостепенния разпоредител с бюджет)</v>
      </c>
      <c r="C60" s="43"/>
      <c r="D60" s="44"/>
      <c r="E60" s="97" t="s">
        <v>566</v>
      </c>
      <c r="F60" s="91"/>
      <c r="G60" s="42"/>
      <c r="H60" s="86"/>
      <c r="I60" s="86"/>
      <c r="J60" s="86"/>
      <c r="K60" s="181">
        <v>1</v>
      </c>
      <c r="L60" s="86"/>
    </row>
    <row r="61" spans="2:12" s="58" customFormat="1" ht="13.5" customHeight="1">
      <c r="B61" s="87"/>
      <c r="C61" s="88"/>
      <c r="D61" s="89"/>
      <c r="E61" s="90"/>
      <c r="F61" s="90"/>
      <c r="G61" s="42"/>
      <c r="H61" s="86"/>
      <c r="I61" s="86"/>
      <c r="J61" s="86"/>
      <c r="K61" s="181">
        <v>1</v>
      </c>
      <c r="L61" s="86"/>
    </row>
    <row r="62" spans="2:12" s="58" customFormat="1" ht="21.75" thickBot="1">
      <c r="B62" s="43"/>
      <c r="C62" s="48"/>
      <c r="D62" s="49"/>
      <c r="E62" s="43"/>
      <c r="F62" s="53"/>
      <c r="G62" s="42"/>
      <c r="H62" s="42"/>
      <c r="I62" s="42"/>
      <c r="J62" s="53" t="s">
        <v>567</v>
      </c>
      <c r="K62" s="181">
        <v>1</v>
      </c>
      <c r="L62" s="86"/>
    </row>
    <row r="63" spans="2:15" s="58" customFormat="1" ht="21" customHeight="1" thickBot="1">
      <c r="B63" s="99"/>
      <c r="C63" s="1726" t="s">
        <v>1414</v>
      </c>
      <c r="D63" s="1727"/>
      <c r="E63" s="60" t="s">
        <v>569</v>
      </c>
      <c r="F63" s="340" t="s">
        <v>570</v>
      </c>
      <c r="G63" s="202"/>
      <c r="H63" s="202"/>
      <c r="I63" s="202"/>
      <c r="J63" s="64"/>
      <c r="K63" s="181">
        <v>1</v>
      </c>
      <c r="L63" s="1720" t="s">
        <v>340</v>
      </c>
      <c r="M63" s="1720" t="s">
        <v>341</v>
      </c>
      <c r="N63" s="1720" t="s">
        <v>342</v>
      </c>
      <c r="O63" s="1720" t="s">
        <v>343</v>
      </c>
    </row>
    <row r="64" spans="2:15" s="58" customFormat="1" ht="49.5" customHeight="1" thickBot="1">
      <c r="B64" s="99" t="s">
        <v>1431</v>
      </c>
      <c r="C64" s="1674" t="s">
        <v>879</v>
      </c>
      <c r="D64" s="1723"/>
      <c r="E64" s="62">
        <v>2015</v>
      </c>
      <c r="F64" s="173" t="s">
        <v>859</v>
      </c>
      <c r="G64" s="173" t="s">
        <v>910</v>
      </c>
      <c r="H64" s="173" t="s">
        <v>911</v>
      </c>
      <c r="I64" s="341" t="s">
        <v>332</v>
      </c>
      <c r="J64" s="342" t="s">
        <v>333</v>
      </c>
      <c r="K64" s="181">
        <v>1</v>
      </c>
      <c r="L64" s="1728"/>
      <c r="M64" s="1728"/>
      <c r="N64" s="1721"/>
      <c r="O64" s="1721"/>
    </row>
    <row r="65" spans="2:15" s="58" customFormat="1" ht="21.75" thickBot="1">
      <c r="B65" s="100"/>
      <c r="C65" s="1724" t="s">
        <v>1023</v>
      </c>
      <c r="D65" s="1725"/>
      <c r="E65" s="15" t="s">
        <v>1883</v>
      </c>
      <c r="F65" s="15" t="s">
        <v>1884</v>
      </c>
      <c r="G65" s="15" t="s">
        <v>874</v>
      </c>
      <c r="H65" s="209" t="s">
        <v>875</v>
      </c>
      <c r="I65" s="15" t="s">
        <v>846</v>
      </c>
      <c r="J65" s="209" t="s">
        <v>334</v>
      </c>
      <c r="K65" s="181">
        <v>1</v>
      </c>
      <c r="L65" s="1729"/>
      <c r="M65" s="1729"/>
      <c r="N65" s="1722"/>
      <c r="O65" s="1722"/>
    </row>
    <row r="66" spans="1:15" s="68" customFormat="1" ht="34.5" customHeight="1">
      <c r="A66" s="75">
        <v>5</v>
      </c>
      <c r="B66" s="66">
        <v>100</v>
      </c>
      <c r="C66" s="1699" t="s">
        <v>1024</v>
      </c>
      <c r="D66" s="1690"/>
      <c r="E66" s="183">
        <f>OTCHET!$E184</f>
        <v>539327</v>
      </c>
      <c r="F66" s="183">
        <f>OTCHET!$H184</f>
        <v>0</v>
      </c>
      <c r="G66" s="67">
        <f>OTCHET!$I184</f>
        <v>220880</v>
      </c>
      <c r="H66" s="67">
        <f>OTCHET!$J184</f>
        <v>0</v>
      </c>
      <c r="I66" s="67">
        <f>OTCHET!$K184</f>
        <v>0</v>
      </c>
      <c r="J66" s="67">
        <f>OTCHET!$L184</f>
        <v>220880</v>
      </c>
      <c r="K66" s="175">
        <f aca="true" t="shared" si="1" ref="K66:K95">(IF(E66&lt;&gt;0,$K$2,IF(F66&lt;&gt;0,$K$2,"")))</f>
        <v>1</v>
      </c>
      <c r="L66" s="101"/>
      <c r="M66" s="203"/>
      <c r="N66" s="101"/>
      <c r="O66" s="102"/>
    </row>
    <row r="67" spans="1:15" s="68" customFormat="1" ht="21">
      <c r="A67" s="75">
        <v>35</v>
      </c>
      <c r="B67" s="69">
        <v>200</v>
      </c>
      <c r="C67" s="1663" t="s">
        <v>1027</v>
      </c>
      <c r="D67" s="1664"/>
      <c r="E67" s="184">
        <f>OTCHET!$E187</f>
        <v>18070</v>
      </c>
      <c r="F67" s="184">
        <f>OTCHET!$H187</f>
        <v>0</v>
      </c>
      <c r="G67" s="70">
        <f>OTCHET!$I187</f>
        <v>15166</v>
      </c>
      <c r="H67" s="70">
        <f>OTCHET!$J187</f>
        <v>0</v>
      </c>
      <c r="I67" s="70">
        <f>OTCHET!$K187</f>
        <v>0</v>
      </c>
      <c r="J67" s="70">
        <f>OTCHET!$L187</f>
        <v>15166</v>
      </c>
      <c r="K67" s="175">
        <f t="shared" si="1"/>
        <v>1</v>
      </c>
      <c r="L67" s="103"/>
      <c r="M67" s="204"/>
      <c r="N67" s="103"/>
      <c r="O67" s="104"/>
    </row>
    <row r="68" spans="1:15" s="68" customFormat="1" ht="21">
      <c r="A68" s="75">
        <v>65</v>
      </c>
      <c r="B68" s="69">
        <v>500</v>
      </c>
      <c r="C68" s="1682" t="s">
        <v>726</v>
      </c>
      <c r="D68" s="1683"/>
      <c r="E68" s="184">
        <f>OTCHET!$E193</f>
        <v>122000</v>
      </c>
      <c r="F68" s="184">
        <f>OTCHET!$H193</f>
        <v>0</v>
      </c>
      <c r="G68" s="70">
        <f>OTCHET!$I193</f>
        <v>50925</v>
      </c>
      <c r="H68" s="70">
        <f>OTCHET!$J193</f>
        <v>0</v>
      </c>
      <c r="I68" s="70">
        <f>OTCHET!$K193</f>
        <v>0</v>
      </c>
      <c r="J68" s="70">
        <f>OTCHET!$L193</f>
        <v>50925</v>
      </c>
      <c r="K68" s="175">
        <f t="shared" si="1"/>
        <v>1</v>
      </c>
      <c r="L68" s="103"/>
      <c r="M68" s="204"/>
      <c r="N68" s="103"/>
      <c r="O68" s="104"/>
    </row>
    <row r="69" spans="1:15" s="68" customFormat="1" ht="24" customHeight="1">
      <c r="A69" s="75">
        <v>115</v>
      </c>
      <c r="B69" s="69">
        <v>800</v>
      </c>
      <c r="C69" s="1665" t="s">
        <v>732</v>
      </c>
      <c r="D69" s="1652"/>
      <c r="E69" s="184">
        <f>OTCHET!$E199</f>
        <v>0</v>
      </c>
      <c r="F69" s="184">
        <f>OTCHET!$H199</f>
        <v>0</v>
      </c>
      <c r="G69" s="70">
        <f>OTCHET!$I199</f>
        <v>0</v>
      </c>
      <c r="H69" s="70">
        <f>OTCHET!$J199</f>
        <v>0</v>
      </c>
      <c r="I69" s="70">
        <f>OTCHET!$K199</f>
        <v>0</v>
      </c>
      <c r="J69" s="70">
        <f>OTCHET!$L199</f>
        <v>0</v>
      </c>
      <c r="K69" s="175">
        <f t="shared" si="1"/>
      </c>
      <c r="L69" s="103"/>
      <c r="M69" s="204"/>
      <c r="N69" s="103"/>
      <c r="O69" s="104"/>
    </row>
    <row r="70" spans="1:15" s="68" customFormat="1" ht="21">
      <c r="A70" s="75">
        <v>125</v>
      </c>
      <c r="B70" s="69">
        <v>1000</v>
      </c>
      <c r="C70" s="1663" t="s">
        <v>733</v>
      </c>
      <c r="D70" s="1664"/>
      <c r="E70" s="184">
        <f>OTCHET!$E200</f>
        <v>64824</v>
      </c>
      <c r="F70" s="184">
        <f>OTCHET!$H200</f>
        <v>0</v>
      </c>
      <c r="G70" s="70">
        <f>OTCHET!$I200</f>
        <v>22288</v>
      </c>
      <c r="H70" s="70">
        <f>OTCHET!$J200</f>
        <v>0</v>
      </c>
      <c r="I70" s="70">
        <f>OTCHET!$K200</f>
        <v>0</v>
      </c>
      <c r="J70" s="70">
        <f>OTCHET!$L200</f>
        <v>22288</v>
      </c>
      <c r="K70" s="175">
        <f t="shared" si="1"/>
        <v>1</v>
      </c>
      <c r="L70" s="103"/>
      <c r="M70" s="204"/>
      <c r="N70" s="103"/>
      <c r="O70" s="104"/>
    </row>
    <row r="71" spans="1:15" s="68" customFormat="1" ht="21">
      <c r="A71" s="75">
        <v>220</v>
      </c>
      <c r="B71" s="69">
        <v>1900</v>
      </c>
      <c r="C71" s="1655" t="s">
        <v>385</v>
      </c>
      <c r="D71" s="1656"/>
      <c r="E71" s="184">
        <f>OTCHET!$E218</f>
        <v>2410</v>
      </c>
      <c r="F71" s="184">
        <f>OTCHET!$H218</f>
        <v>0</v>
      </c>
      <c r="G71" s="70">
        <f>OTCHET!$I218</f>
        <v>2202</v>
      </c>
      <c r="H71" s="70">
        <f>OTCHET!$J218</f>
        <v>0</v>
      </c>
      <c r="I71" s="70">
        <f>OTCHET!$K218</f>
        <v>0</v>
      </c>
      <c r="J71" s="70">
        <f>OTCHET!$L218</f>
        <v>2202</v>
      </c>
      <c r="K71" s="175">
        <f t="shared" si="1"/>
        <v>1</v>
      </c>
      <c r="L71" s="103"/>
      <c r="M71" s="204"/>
      <c r="N71" s="103"/>
      <c r="O71" s="104"/>
    </row>
    <row r="72" spans="1:15" s="68" customFormat="1" ht="21">
      <c r="A72" s="75">
        <v>220</v>
      </c>
      <c r="B72" s="69">
        <v>2100</v>
      </c>
      <c r="C72" s="1655" t="s">
        <v>0</v>
      </c>
      <c r="D72" s="1656"/>
      <c r="E72" s="184">
        <f>OTCHET!$E222</f>
        <v>0</v>
      </c>
      <c r="F72" s="184">
        <f>OTCHET!$H222</f>
        <v>0</v>
      </c>
      <c r="G72" s="70">
        <f>OTCHET!$I222</f>
        <v>0</v>
      </c>
      <c r="H72" s="70">
        <f>OTCHET!$J222</f>
        <v>0</v>
      </c>
      <c r="I72" s="70">
        <f>OTCHET!$K222</f>
        <v>0</v>
      </c>
      <c r="J72" s="70">
        <f>OTCHET!$L222</f>
        <v>0</v>
      </c>
      <c r="K72" s="175">
        <f t="shared" si="1"/>
      </c>
      <c r="L72" s="103"/>
      <c r="M72" s="204"/>
      <c r="N72" s="103"/>
      <c r="O72" s="104"/>
    </row>
    <row r="73" spans="1:15" s="68" customFormat="1" ht="21">
      <c r="A73" s="75">
        <v>250</v>
      </c>
      <c r="B73" s="69">
        <v>2200</v>
      </c>
      <c r="C73" s="1655" t="s">
        <v>752</v>
      </c>
      <c r="D73" s="1656"/>
      <c r="E73" s="184">
        <f>OTCHET!$E228</f>
        <v>0</v>
      </c>
      <c r="F73" s="184">
        <f>OTCHET!$H228</f>
        <v>0</v>
      </c>
      <c r="G73" s="70">
        <f>OTCHET!$I228</f>
        <v>0</v>
      </c>
      <c r="H73" s="70">
        <f>OTCHET!$J228</f>
        <v>0</v>
      </c>
      <c r="I73" s="70">
        <f>OTCHET!$K228</f>
        <v>0</v>
      </c>
      <c r="J73" s="70">
        <f>OTCHET!$L228</f>
        <v>0</v>
      </c>
      <c r="K73" s="175">
        <f t="shared" si="1"/>
      </c>
      <c r="L73" s="103"/>
      <c r="M73" s="204"/>
      <c r="N73" s="103"/>
      <c r="O73" s="104"/>
    </row>
    <row r="74" spans="1:15" s="68" customFormat="1" ht="21">
      <c r="A74" s="75">
        <v>270</v>
      </c>
      <c r="B74" s="69">
        <v>2500</v>
      </c>
      <c r="C74" s="1655" t="s">
        <v>754</v>
      </c>
      <c r="D74" s="1656"/>
      <c r="E74" s="184">
        <f>OTCHET!$E231</f>
        <v>0</v>
      </c>
      <c r="F74" s="184">
        <f>OTCHET!$H231</f>
        <v>0</v>
      </c>
      <c r="G74" s="70">
        <f>OTCHET!$I231</f>
        <v>0</v>
      </c>
      <c r="H74" s="70">
        <f>OTCHET!$J231</f>
        <v>0</v>
      </c>
      <c r="I74" s="70">
        <f>OTCHET!$K231</f>
        <v>0</v>
      </c>
      <c r="J74" s="70">
        <f>OTCHET!$L231</f>
        <v>0</v>
      </c>
      <c r="K74" s="175">
        <f t="shared" si="1"/>
      </c>
      <c r="L74" s="103"/>
      <c r="M74" s="204"/>
      <c r="N74" s="103"/>
      <c r="O74" s="104"/>
    </row>
    <row r="75" spans="1:15" s="68" customFormat="1" ht="20.25" customHeight="1">
      <c r="A75" s="75">
        <v>290</v>
      </c>
      <c r="B75" s="69">
        <v>2600</v>
      </c>
      <c r="C75" s="1686" t="s">
        <v>755</v>
      </c>
      <c r="D75" s="1662"/>
      <c r="E75" s="184">
        <f>OTCHET!$E232</f>
        <v>0</v>
      </c>
      <c r="F75" s="184">
        <f>OTCHET!$H232</f>
        <v>0</v>
      </c>
      <c r="G75" s="70">
        <f>OTCHET!$I232</f>
        <v>0</v>
      </c>
      <c r="H75" s="70">
        <f>OTCHET!$J232</f>
        <v>0</v>
      </c>
      <c r="I75" s="70">
        <f>OTCHET!$K232</f>
        <v>0</v>
      </c>
      <c r="J75" s="70">
        <f>OTCHET!$L232</f>
        <v>0</v>
      </c>
      <c r="K75" s="175">
        <f t="shared" si="1"/>
      </c>
      <c r="L75" s="103"/>
      <c r="M75" s="204"/>
      <c r="N75" s="103"/>
      <c r="O75" s="104"/>
    </row>
    <row r="76" spans="1:15" s="68" customFormat="1" ht="24" customHeight="1">
      <c r="A76" s="105">
        <v>320</v>
      </c>
      <c r="B76" s="69">
        <v>2700</v>
      </c>
      <c r="C76" s="1686" t="s">
        <v>756</v>
      </c>
      <c r="D76" s="1662"/>
      <c r="E76" s="184">
        <f>OTCHET!$E233</f>
        <v>0</v>
      </c>
      <c r="F76" s="184">
        <f>OTCHET!$H233</f>
        <v>0</v>
      </c>
      <c r="G76" s="70">
        <f>OTCHET!$I233</f>
        <v>0</v>
      </c>
      <c r="H76" s="70">
        <f>OTCHET!$J233</f>
        <v>0</v>
      </c>
      <c r="I76" s="70">
        <f>OTCHET!$K233</f>
        <v>0</v>
      </c>
      <c r="J76" s="70">
        <f>OTCHET!$L233</f>
        <v>0</v>
      </c>
      <c r="K76" s="175">
        <f t="shared" si="1"/>
      </c>
      <c r="L76" s="103"/>
      <c r="M76" s="204"/>
      <c r="N76" s="103"/>
      <c r="O76" s="104"/>
    </row>
    <row r="77" spans="1:15" s="68" customFormat="1" ht="33.75" customHeight="1">
      <c r="A77" s="75">
        <v>330</v>
      </c>
      <c r="B77" s="69">
        <v>2800</v>
      </c>
      <c r="C77" s="1686" t="s">
        <v>757</v>
      </c>
      <c r="D77" s="1662"/>
      <c r="E77" s="184">
        <f>OTCHET!$E234</f>
        <v>0</v>
      </c>
      <c r="F77" s="184">
        <f>OTCHET!$H234</f>
        <v>0</v>
      </c>
      <c r="G77" s="70">
        <f>OTCHET!$I234</f>
        <v>0</v>
      </c>
      <c r="H77" s="70">
        <f>OTCHET!$J234</f>
        <v>0</v>
      </c>
      <c r="I77" s="70">
        <f>OTCHET!$K234</f>
        <v>0</v>
      </c>
      <c r="J77" s="70">
        <f>OTCHET!$L234</f>
        <v>0</v>
      </c>
      <c r="K77" s="175">
        <f t="shared" si="1"/>
      </c>
      <c r="L77" s="103"/>
      <c r="M77" s="204"/>
      <c r="N77" s="103"/>
      <c r="O77" s="104"/>
    </row>
    <row r="78" spans="1:15" s="68" customFormat="1" ht="21">
      <c r="A78" s="75">
        <v>350</v>
      </c>
      <c r="B78" s="69">
        <v>2900</v>
      </c>
      <c r="C78" s="1655" t="s">
        <v>758</v>
      </c>
      <c r="D78" s="1656"/>
      <c r="E78" s="184">
        <f>OTCHET!$E235</f>
        <v>0</v>
      </c>
      <c r="F78" s="184">
        <f>OTCHET!$H235</f>
        <v>0</v>
      </c>
      <c r="G78" s="70">
        <f>OTCHET!$I235</f>
        <v>0</v>
      </c>
      <c r="H78" s="70">
        <f>OTCHET!$J235</f>
        <v>0</v>
      </c>
      <c r="I78" s="70">
        <f>OTCHET!$K235</f>
        <v>0</v>
      </c>
      <c r="J78" s="70">
        <f>OTCHET!$L235</f>
        <v>0</v>
      </c>
      <c r="K78" s="175">
        <f t="shared" si="1"/>
      </c>
      <c r="L78" s="103"/>
      <c r="M78" s="204"/>
      <c r="N78" s="103"/>
      <c r="O78" s="104"/>
    </row>
    <row r="79" spans="1:15" s="68" customFormat="1" ht="21">
      <c r="A79" s="72">
        <v>397</v>
      </c>
      <c r="B79" s="69">
        <v>3300</v>
      </c>
      <c r="C79" s="106" t="s">
        <v>765</v>
      </c>
      <c r="D79" s="187"/>
      <c r="E79" s="184">
        <f>OTCHET!$E242</f>
        <v>0</v>
      </c>
      <c r="F79" s="184">
        <f>OTCHET!$H242</f>
        <v>0</v>
      </c>
      <c r="G79" s="70">
        <f>OTCHET!$I242</f>
        <v>0</v>
      </c>
      <c r="H79" s="70">
        <f>OTCHET!$J242</f>
        <v>0</v>
      </c>
      <c r="I79" s="70">
        <f>OTCHET!$K242</f>
        <v>0</v>
      </c>
      <c r="J79" s="70">
        <f>OTCHET!$L242</f>
        <v>0</v>
      </c>
      <c r="K79" s="175">
        <f t="shared" si="1"/>
      </c>
      <c r="L79" s="103"/>
      <c r="M79" s="204"/>
      <c r="N79" s="103"/>
      <c r="O79" s="104"/>
    </row>
    <row r="80" spans="1:15" s="68" customFormat="1" ht="21">
      <c r="A80" s="107">
        <v>404</v>
      </c>
      <c r="B80" s="69">
        <v>3900</v>
      </c>
      <c r="C80" s="1655" t="s">
        <v>770</v>
      </c>
      <c r="D80" s="1656"/>
      <c r="E80" s="184">
        <f>OTCHET!$E249</f>
        <v>0</v>
      </c>
      <c r="F80" s="184">
        <f>OTCHET!$H249</f>
        <v>0</v>
      </c>
      <c r="G80" s="70">
        <f>OTCHET!$I249</f>
        <v>0</v>
      </c>
      <c r="H80" s="70">
        <f>OTCHET!$J249</f>
        <v>0</v>
      </c>
      <c r="I80" s="70">
        <f>OTCHET!$K249</f>
        <v>0</v>
      </c>
      <c r="J80" s="70">
        <f>OTCHET!$L249</f>
        <v>0</v>
      </c>
      <c r="K80" s="175">
        <f t="shared" si="1"/>
      </c>
      <c r="L80" s="103"/>
      <c r="M80" s="204"/>
      <c r="N80" s="103"/>
      <c r="O80" s="104"/>
    </row>
    <row r="81" spans="1:15" s="68" customFormat="1" ht="21">
      <c r="A81" s="75">
        <v>440</v>
      </c>
      <c r="B81" s="69">
        <v>4000</v>
      </c>
      <c r="C81" s="1655" t="s">
        <v>771</v>
      </c>
      <c r="D81" s="1656"/>
      <c r="E81" s="184">
        <f>OTCHET!$E250</f>
        <v>49195</v>
      </c>
      <c r="F81" s="184">
        <f>OTCHET!$H250</f>
        <v>0</v>
      </c>
      <c r="G81" s="70">
        <f>OTCHET!$I250</f>
        <v>18694</v>
      </c>
      <c r="H81" s="70">
        <f>OTCHET!$J250</f>
        <v>0</v>
      </c>
      <c r="I81" s="70">
        <f>OTCHET!$K250</f>
        <v>0</v>
      </c>
      <c r="J81" s="70">
        <f>OTCHET!$L250</f>
        <v>18694</v>
      </c>
      <c r="K81" s="175">
        <f t="shared" si="1"/>
        <v>1</v>
      </c>
      <c r="L81" s="103"/>
      <c r="M81" s="204"/>
      <c r="N81" s="103"/>
      <c r="O81" s="104"/>
    </row>
    <row r="82" spans="1:15" s="68" customFormat="1" ht="21">
      <c r="A82" s="75">
        <v>450</v>
      </c>
      <c r="B82" s="69">
        <v>4100</v>
      </c>
      <c r="C82" s="1655" t="s">
        <v>772</v>
      </c>
      <c r="D82" s="1656"/>
      <c r="E82" s="184">
        <f>OTCHET!$E251</f>
        <v>0</v>
      </c>
      <c r="F82" s="184">
        <f>OTCHET!$H251</f>
        <v>0</v>
      </c>
      <c r="G82" s="70">
        <f>OTCHET!$I251</f>
        <v>0</v>
      </c>
      <c r="H82" s="70">
        <f>OTCHET!$J251</f>
        <v>0</v>
      </c>
      <c r="I82" s="70">
        <f>OTCHET!$K251</f>
        <v>0</v>
      </c>
      <c r="J82" s="70">
        <f>OTCHET!$L251</f>
        <v>0</v>
      </c>
      <c r="K82" s="175">
        <f t="shared" si="1"/>
      </c>
      <c r="L82" s="103"/>
      <c r="M82" s="204"/>
      <c r="N82" s="103"/>
      <c r="O82" s="104"/>
    </row>
    <row r="83" spans="1:15" s="68" customFormat="1" ht="21">
      <c r="A83" s="75">
        <v>495</v>
      </c>
      <c r="B83" s="69">
        <v>4200</v>
      </c>
      <c r="C83" s="1655" t="s">
        <v>773</v>
      </c>
      <c r="D83" s="1656"/>
      <c r="E83" s="184">
        <f>OTCHET!$E252</f>
        <v>0</v>
      </c>
      <c r="F83" s="184">
        <f>OTCHET!$H252</f>
        <v>0</v>
      </c>
      <c r="G83" s="70">
        <f>OTCHET!$I252</f>
        <v>0</v>
      </c>
      <c r="H83" s="70">
        <f>OTCHET!$J252</f>
        <v>0</v>
      </c>
      <c r="I83" s="70">
        <f>OTCHET!$K252</f>
        <v>0</v>
      </c>
      <c r="J83" s="70">
        <f>OTCHET!$L252</f>
        <v>0</v>
      </c>
      <c r="K83" s="175">
        <f t="shared" si="1"/>
      </c>
      <c r="L83" s="103"/>
      <c r="M83" s="204"/>
      <c r="N83" s="103"/>
      <c r="O83" s="104"/>
    </row>
    <row r="84" spans="1:15" s="68" customFormat="1" ht="21">
      <c r="A84" s="75">
        <v>635</v>
      </c>
      <c r="B84" s="69">
        <v>4300</v>
      </c>
      <c r="C84" s="1655" t="s">
        <v>780</v>
      </c>
      <c r="D84" s="1656"/>
      <c r="E84" s="184">
        <f>OTCHET!$E259</f>
        <v>0</v>
      </c>
      <c r="F84" s="184">
        <f>OTCHET!$H259</f>
        <v>0</v>
      </c>
      <c r="G84" s="70">
        <f>OTCHET!$I259</f>
        <v>0</v>
      </c>
      <c r="H84" s="70">
        <f>OTCHET!$J259</f>
        <v>0</v>
      </c>
      <c r="I84" s="70">
        <f>OTCHET!$K259</f>
        <v>0</v>
      </c>
      <c r="J84" s="70">
        <f>OTCHET!$L259</f>
        <v>0</v>
      </c>
      <c r="K84" s="175">
        <f t="shared" si="1"/>
      </c>
      <c r="L84" s="103"/>
      <c r="M84" s="204"/>
      <c r="N84" s="103"/>
      <c r="O84" s="104"/>
    </row>
    <row r="85" spans="1:15" s="68" customFormat="1" ht="21">
      <c r="A85" s="75">
        <v>655</v>
      </c>
      <c r="B85" s="69">
        <v>4400</v>
      </c>
      <c r="C85" s="1655" t="s">
        <v>784</v>
      </c>
      <c r="D85" s="1656"/>
      <c r="E85" s="184">
        <f>OTCHET!$E263</f>
        <v>0</v>
      </c>
      <c r="F85" s="184">
        <f>OTCHET!$H263</f>
        <v>0</v>
      </c>
      <c r="G85" s="70">
        <f>OTCHET!$I263</f>
        <v>0</v>
      </c>
      <c r="H85" s="70">
        <f>OTCHET!$J263</f>
        <v>0</v>
      </c>
      <c r="I85" s="70">
        <f>OTCHET!$K263</f>
        <v>0</v>
      </c>
      <c r="J85" s="70">
        <f>OTCHET!$L263</f>
        <v>0</v>
      </c>
      <c r="K85" s="175">
        <f t="shared" si="1"/>
      </c>
      <c r="L85" s="103"/>
      <c r="M85" s="204"/>
      <c r="N85" s="103"/>
      <c r="O85" s="104"/>
    </row>
    <row r="86" spans="1:15" s="68" customFormat="1" ht="21">
      <c r="A86" s="75">
        <v>665</v>
      </c>
      <c r="B86" s="69">
        <v>4500</v>
      </c>
      <c r="C86" s="1655" t="s">
        <v>847</v>
      </c>
      <c r="D86" s="1656"/>
      <c r="E86" s="184">
        <f>OTCHET!$E264</f>
        <v>0</v>
      </c>
      <c r="F86" s="184">
        <f>OTCHET!$H264</f>
        <v>0</v>
      </c>
      <c r="G86" s="70">
        <f>OTCHET!$I264</f>
        <v>0</v>
      </c>
      <c r="H86" s="70">
        <f>OTCHET!$J264</f>
        <v>0</v>
      </c>
      <c r="I86" s="70">
        <f>OTCHET!$K264</f>
        <v>0</v>
      </c>
      <c r="J86" s="70">
        <f>OTCHET!$L264</f>
        <v>0</v>
      </c>
      <c r="K86" s="175">
        <f t="shared" si="1"/>
      </c>
      <c r="L86" s="103"/>
      <c r="M86" s="204"/>
      <c r="N86" s="103"/>
      <c r="O86" s="104"/>
    </row>
    <row r="87" spans="1:15" s="68" customFormat="1" ht="18.75" customHeight="1">
      <c r="A87" s="75">
        <v>675</v>
      </c>
      <c r="B87" s="69">
        <v>4600</v>
      </c>
      <c r="C87" s="1686" t="s">
        <v>785</v>
      </c>
      <c r="D87" s="1662"/>
      <c r="E87" s="184">
        <f>OTCHET!$E265</f>
        <v>0</v>
      </c>
      <c r="F87" s="184">
        <f>OTCHET!$H265</f>
        <v>0</v>
      </c>
      <c r="G87" s="70">
        <f>OTCHET!$I265</f>
        <v>0</v>
      </c>
      <c r="H87" s="70">
        <f>OTCHET!$J265</f>
        <v>0</v>
      </c>
      <c r="I87" s="70">
        <f>OTCHET!$K265</f>
        <v>0</v>
      </c>
      <c r="J87" s="70">
        <f>OTCHET!$L265</f>
        <v>0</v>
      </c>
      <c r="K87" s="175">
        <f t="shared" si="1"/>
      </c>
      <c r="L87" s="103"/>
      <c r="M87" s="204"/>
      <c r="N87" s="103"/>
      <c r="O87" s="104"/>
    </row>
    <row r="88" spans="1:15" s="68" customFormat="1" ht="21">
      <c r="A88" s="75">
        <v>685</v>
      </c>
      <c r="B88" s="69">
        <v>4900</v>
      </c>
      <c r="C88" s="1655" t="s">
        <v>389</v>
      </c>
      <c r="D88" s="1656"/>
      <c r="E88" s="184">
        <f>OTCHET!$E266</f>
        <v>0</v>
      </c>
      <c r="F88" s="184">
        <f>OTCHET!$H266</f>
        <v>0</v>
      </c>
      <c r="G88" s="70">
        <f>OTCHET!$I266</f>
        <v>0</v>
      </c>
      <c r="H88" s="70">
        <f>OTCHET!$J266</f>
        <v>0</v>
      </c>
      <c r="I88" s="70">
        <f>OTCHET!$K266</f>
        <v>0</v>
      </c>
      <c r="J88" s="70">
        <f>OTCHET!$L266</f>
        <v>0</v>
      </c>
      <c r="K88" s="175">
        <f t="shared" si="1"/>
      </c>
      <c r="L88" s="103"/>
      <c r="M88" s="204"/>
      <c r="N88" s="103"/>
      <c r="O88" s="104"/>
    </row>
    <row r="89" spans="1:15" s="109" customFormat="1" ht="21">
      <c r="A89" s="75">
        <v>700</v>
      </c>
      <c r="B89" s="108">
        <v>5100</v>
      </c>
      <c r="C89" s="1714" t="s">
        <v>786</v>
      </c>
      <c r="D89" s="1715"/>
      <c r="E89" s="184">
        <f>OTCHET!$E269</f>
        <v>0</v>
      </c>
      <c r="F89" s="184">
        <f>OTCHET!$H269</f>
        <v>0</v>
      </c>
      <c r="G89" s="70">
        <f>OTCHET!$I269</f>
        <v>0</v>
      </c>
      <c r="H89" s="70">
        <f>OTCHET!$J269</f>
        <v>0</v>
      </c>
      <c r="I89" s="70">
        <f>OTCHET!$K269</f>
        <v>0</v>
      </c>
      <c r="J89" s="70">
        <f>OTCHET!$L269</f>
        <v>0</v>
      </c>
      <c r="K89" s="175">
        <f t="shared" si="1"/>
      </c>
      <c r="L89" s="103"/>
      <c r="M89" s="204"/>
      <c r="N89" s="103"/>
      <c r="O89" s="104"/>
    </row>
    <row r="90" spans="1:15" s="109" customFormat="1" ht="21">
      <c r="A90" s="75">
        <v>710</v>
      </c>
      <c r="B90" s="108">
        <v>5200</v>
      </c>
      <c r="C90" s="1714" t="s">
        <v>787</v>
      </c>
      <c r="D90" s="1715"/>
      <c r="E90" s="184">
        <f>OTCHET!$E270</f>
        <v>7056</v>
      </c>
      <c r="F90" s="184">
        <f>OTCHET!$H270</f>
        <v>0</v>
      </c>
      <c r="G90" s="70">
        <f>OTCHET!$I270</f>
        <v>7056</v>
      </c>
      <c r="H90" s="70">
        <f>OTCHET!$J270</f>
        <v>0</v>
      </c>
      <c r="I90" s="70">
        <f>OTCHET!$K270</f>
        <v>0</v>
      </c>
      <c r="J90" s="70">
        <f>OTCHET!$L270</f>
        <v>7056</v>
      </c>
      <c r="K90" s="175">
        <f t="shared" si="1"/>
        <v>1</v>
      </c>
      <c r="L90" s="103"/>
      <c r="M90" s="204"/>
      <c r="N90" s="103"/>
      <c r="O90" s="104"/>
    </row>
    <row r="91" spans="1:15" s="109" customFormat="1" ht="21">
      <c r="A91" s="75">
        <v>750</v>
      </c>
      <c r="B91" s="108">
        <v>5300</v>
      </c>
      <c r="C91" s="1714" t="s">
        <v>1773</v>
      </c>
      <c r="D91" s="1715"/>
      <c r="E91" s="184">
        <f>OTCHET!$E278</f>
        <v>0</v>
      </c>
      <c r="F91" s="184">
        <f>OTCHET!$H278</f>
        <v>0</v>
      </c>
      <c r="G91" s="70">
        <f>OTCHET!$I278</f>
        <v>0</v>
      </c>
      <c r="H91" s="70">
        <f>OTCHET!$J278</f>
        <v>0</v>
      </c>
      <c r="I91" s="70">
        <f>OTCHET!$K278</f>
        <v>0</v>
      </c>
      <c r="J91" s="70">
        <f>OTCHET!$L278</f>
        <v>0</v>
      </c>
      <c r="K91" s="175">
        <f t="shared" si="1"/>
      </c>
      <c r="L91" s="103"/>
      <c r="M91" s="204"/>
      <c r="N91" s="103"/>
      <c r="O91" s="104"/>
    </row>
    <row r="92" spans="1:15" s="109" customFormat="1" ht="21">
      <c r="A92" s="75">
        <v>765</v>
      </c>
      <c r="B92" s="108">
        <v>5400</v>
      </c>
      <c r="C92" s="1714" t="s">
        <v>803</v>
      </c>
      <c r="D92" s="1715"/>
      <c r="E92" s="184">
        <f>OTCHET!$E281</f>
        <v>0</v>
      </c>
      <c r="F92" s="184">
        <f>OTCHET!$H281</f>
        <v>0</v>
      </c>
      <c r="G92" s="70">
        <f>OTCHET!$I281</f>
        <v>0</v>
      </c>
      <c r="H92" s="70">
        <f>OTCHET!$J281</f>
        <v>0</v>
      </c>
      <c r="I92" s="70">
        <f>OTCHET!$K281</f>
        <v>0</v>
      </c>
      <c r="J92" s="70">
        <f>OTCHET!$L281</f>
        <v>0</v>
      </c>
      <c r="K92" s="175">
        <f t="shared" si="1"/>
      </c>
      <c r="L92" s="103"/>
      <c r="M92" s="204"/>
      <c r="N92" s="103"/>
      <c r="O92" s="104"/>
    </row>
    <row r="93" spans="1:15" s="68" customFormat="1" ht="21">
      <c r="A93" s="75">
        <v>775</v>
      </c>
      <c r="B93" s="69">
        <v>5500</v>
      </c>
      <c r="C93" s="1655" t="s">
        <v>804</v>
      </c>
      <c r="D93" s="1656"/>
      <c r="E93" s="184">
        <f>OTCHET!$E282</f>
        <v>0</v>
      </c>
      <c r="F93" s="184">
        <f>OTCHET!$H282</f>
        <v>0</v>
      </c>
      <c r="G93" s="70">
        <f>OTCHET!$I282</f>
        <v>0</v>
      </c>
      <c r="H93" s="70">
        <f>OTCHET!$J282</f>
        <v>0</v>
      </c>
      <c r="I93" s="70">
        <f>OTCHET!$K282</f>
        <v>0</v>
      </c>
      <c r="J93" s="70">
        <f>OTCHET!$L282</f>
        <v>0</v>
      </c>
      <c r="K93" s="175">
        <f t="shared" si="1"/>
      </c>
      <c r="L93" s="103"/>
      <c r="M93" s="204"/>
      <c r="N93" s="103"/>
      <c r="O93" s="104"/>
    </row>
    <row r="94" spans="1:15" s="109" customFormat="1" ht="36.75" customHeight="1">
      <c r="A94" s="75">
        <v>805</v>
      </c>
      <c r="B94" s="108">
        <v>5700</v>
      </c>
      <c r="C94" s="1716" t="s">
        <v>809</v>
      </c>
      <c r="D94" s="1717"/>
      <c r="E94" s="184">
        <f>OTCHET!$E287</f>
        <v>0</v>
      </c>
      <c r="F94" s="184">
        <f>OTCHET!$H287</f>
        <v>0</v>
      </c>
      <c r="G94" s="70">
        <f>OTCHET!$I287</f>
        <v>0</v>
      </c>
      <c r="H94" s="70">
        <f>OTCHET!$J287</f>
        <v>0</v>
      </c>
      <c r="I94" s="70">
        <f>OTCHET!$K287</f>
        <v>0</v>
      </c>
      <c r="J94" s="70">
        <f>OTCHET!$L287</f>
        <v>0</v>
      </c>
      <c r="K94" s="175">
        <f t="shared" si="1"/>
      </c>
      <c r="L94" s="103"/>
      <c r="M94" s="204"/>
      <c r="N94" s="103"/>
      <c r="O94" s="104"/>
    </row>
    <row r="95" spans="1:15" s="68" customFormat="1" ht="21.75" thickBot="1">
      <c r="A95" s="75">
        <v>820</v>
      </c>
      <c r="B95" s="110" t="s">
        <v>880</v>
      </c>
      <c r="C95" s="1718" t="s">
        <v>813</v>
      </c>
      <c r="D95" s="1719"/>
      <c r="E95" s="188">
        <f>OTCHET!$E291</f>
        <v>0</v>
      </c>
      <c r="F95" s="188">
        <f>OTCHET!$H291</f>
        <v>0</v>
      </c>
      <c r="G95" s="111">
        <f>OTCHET!$I291</f>
        <v>0</v>
      </c>
      <c r="H95" s="111">
        <f>OTCHET!$J291</f>
        <v>0</v>
      </c>
      <c r="I95" s="111">
        <f>OTCHET!$K291</f>
        <v>0</v>
      </c>
      <c r="J95" s="111">
        <f>OTCHET!$L291</f>
        <v>0</v>
      </c>
      <c r="K95" s="175">
        <f t="shared" si="1"/>
      </c>
      <c r="L95" s="112"/>
      <c r="M95" s="205"/>
      <c r="N95" s="113"/>
      <c r="O95" s="114"/>
    </row>
    <row r="96" spans="1:15" ht="21.75" thickBot="1">
      <c r="A96" s="115">
        <v>825</v>
      </c>
      <c r="B96" s="116"/>
      <c r="C96" s="1706" t="s">
        <v>814</v>
      </c>
      <c r="D96" s="1706"/>
      <c r="E96" s="85">
        <f>OTCHET!$E295</f>
        <v>802882</v>
      </c>
      <c r="F96" s="85">
        <f>OTCHET!$H295</f>
        <v>0</v>
      </c>
      <c r="G96" s="85">
        <f>OTCHET!$I295</f>
        <v>337211</v>
      </c>
      <c r="H96" s="85">
        <f>OTCHET!$J295</f>
        <v>0</v>
      </c>
      <c r="I96" s="85">
        <f>OTCHET!$K295</f>
        <v>0</v>
      </c>
      <c r="J96" s="85">
        <f>OTCHET!$L295</f>
        <v>337211</v>
      </c>
      <c r="K96" s="179">
        <v>1</v>
      </c>
      <c r="L96" s="117">
        <f>SUM(L66:L95)</f>
        <v>0</v>
      </c>
      <c r="M96" s="206">
        <f>SUM(M66:M95)</f>
        <v>0</v>
      </c>
      <c r="N96" s="117">
        <f>SUM(N66:N95)</f>
        <v>0</v>
      </c>
      <c r="O96" s="117">
        <f>SUM(O66:O95)</f>
        <v>0</v>
      </c>
    </row>
    <row r="97" spans="1:11" ht="13.5" customHeight="1">
      <c r="A97" s="115"/>
      <c r="B97" s="87"/>
      <c r="C97" s="118"/>
      <c r="D97" s="93"/>
      <c r="K97" s="179">
        <v>1</v>
      </c>
    </row>
    <row r="98" spans="1:11" ht="19.5" customHeight="1">
      <c r="A98" s="82"/>
      <c r="C98" s="48"/>
      <c r="D98" s="49"/>
      <c r="E98" s="91"/>
      <c r="F98" s="91"/>
      <c r="K98" s="179">
        <v>1</v>
      </c>
    </row>
    <row r="99" spans="1:11" ht="40.5" customHeight="1">
      <c r="A99" s="82"/>
      <c r="B99" s="1647" t="str">
        <f>$B$7</f>
        <v>ОТЧЕТНИ ДАННИ ПО ЕБК ЗА ИЗПЪЛНЕНИЕТО НА БЮДЖЕТА</v>
      </c>
      <c r="C99" s="1648"/>
      <c r="D99" s="1648"/>
      <c r="E99" s="91"/>
      <c r="F99" s="91"/>
      <c r="K99" s="179">
        <v>1</v>
      </c>
    </row>
    <row r="100" spans="1:11" ht="21">
      <c r="A100" s="82"/>
      <c r="C100" s="48"/>
      <c r="D100" s="49"/>
      <c r="E100" s="92" t="s">
        <v>564</v>
      </c>
      <c r="F100" s="92" t="s">
        <v>1377</v>
      </c>
      <c r="K100" s="179">
        <v>1</v>
      </c>
    </row>
    <row r="101" spans="1:11" ht="38.25" customHeight="1" thickBot="1">
      <c r="A101" s="82"/>
      <c r="B101" s="1649" t="str">
        <f>$B$9</f>
        <v>ПГТ Н.Й.Вапцаров</v>
      </c>
      <c r="C101" s="1650"/>
      <c r="D101" s="1650"/>
      <c r="E101" s="94" t="str">
        <f>$E$9</f>
        <v>01.01.2021</v>
      </c>
      <c r="F101" s="95" t="str">
        <f>$F$9</f>
        <v>30.06.2021</v>
      </c>
      <c r="K101" s="179">
        <v>1</v>
      </c>
    </row>
    <row r="102" spans="1:11" ht="21.75" thickBot="1">
      <c r="A102" s="82"/>
      <c r="B102" s="53" t="str">
        <f>$B$10</f>
        <v>                                                            (наименование на разпоредителя с бюджет)</v>
      </c>
      <c r="E102" s="91"/>
      <c r="F102" s="96" t="str">
        <f>$F$10</f>
        <v>10030020</v>
      </c>
      <c r="K102" s="179">
        <v>1</v>
      </c>
    </row>
    <row r="103" spans="1:11" ht="21.75" thickBot="1">
      <c r="A103" s="82"/>
      <c r="B103" s="53"/>
      <c r="E103" s="97"/>
      <c r="F103" s="91"/>
      <c r="K103" s="179">
        <v>1</v>
      </c>
    </row>
    <row r="104" spans="1:11" ht="39.75" customHeight="1" thickBot="1" thickTop="1">
      <c r="A104" s="82"/>
      <c r="B104" s="1649" t="e">
        <f>$B$12</f>
        <v>#N/A</v>
      </c>
      <c r="C104" s="1650"/>
      <c r="D104" s="1650"/>
      <c r="E104" s="91" t="s">
        <v>565</v>
      </c>
      <c r="F104" s="98" t="str">
        <f>$F$12</f>
        <v>1003</v>
      </c>
      <c r="K104" s="179">
        <v>1</v>
      </c>
    </row>
    <row r="105" spans="1:11" ht="21.75" thickTop="1">
      <c r="A105" s="82"/>
      <c r="B105" s="53" t="str">
        <f>$B$13</f>
        <v>                                             (наименование на първостепенния разпоредител с бюджет)</v>
      </c>
      <c r="E105" s="97" t="s">
        <v>566</v>
      </c>
      <c r="F105" s="91"/>
      <c r="K105" s="179">
        <v>1</v>
      </c>
    </row>
    <row r="106" spans="1:11" ht="15" customHeight="1">
      <c r="A106" s="82"/>
      <c r="B106" s="53"/>
      <c r="E106" s="91"/>
      <c r="F106" s="91"/>
      <c r="K106" s="179">
        <v>1</v>
      </c>
    </row>
    <row r="107" spans="1:11" ht="21.75" thickBot="1">
      <c r="A107" s="82"/>
      <c r="C107" s="48"/>
      <c r="D107" s="49"/>
      <c r="F107" s="53"/>
      <c r="J107" s="53" t="s">
        <v>567</v>
      </c>
      <c r="K107" s="179">
        <v>1</v>
      </c>
    </row>
    <row r="108" spans="1:11" ht="21.75" thickBot="1">
      <c r="A108" s="82"/>
      <c r="B108" s="150"/>
      <c r="C108" s="1694" t="s">
        <v>311</v>
      </c>
      <c r="D108" s="1696"/>
      <c r="E108" s="60" t="s">
        <v>569</v>
      </c>
      <c r="F108" s="340" t="s">
        <v>570</v>
      </c>
      <c r="G108" s="202"/>
      <c r="H108" s="202"/>
      <c r="I108" s="202"/>
      <c r="J108" s="64"/>
      <c r="K108" s="179">
        <v>1</v>
      </c>
    </row>
    <row r="109" spans="1:11" ht="45.75" customHeight="1" thickBot="1">
      <c r="A109" s="82"/>
      <c r="B109" s="119" t="s">
        <v>1431</v>
      </c>
      <c r="C109" s="1697" t="s">
        <v>879</v>
      </c>
      <c r="D109" s="1698"/>
      <c r="E109" s="62">
        <v>2015</v>
      </c>
      <c r="F109" s="173" t="s">
        <v>859</v>
      </c>
      <c r="G109" s="173" t="s">
        <v>910</v>
      </c>
      <c r="H109" s="173" t="s">
        <v>911</v>
      </c>
      <c r="I109" s="341" t="s">
        <v>332</v>
      </c>
      <c r="J109" s="342" t="s">
        <v>333</v>
      </c>
      <c r="K109" s="179">
        <v>1</v>
      </c>
    </row>
    <row r="110" spans="1:11" ht="21.75" thickBot="1">
      <c r="A110" s="82">
        <v>1</v>
      </c>
      <c r="B110" s="19"/>
      <c r="C110" s="1692" t="s">
        <v>1868</v>
      </c>
      <c r="D110" s="1693"/>
      <c r="E110" s="15" t="s">
        <v>1883</v>
      </c>
      <c r="F110" s="15" t="s">
        <v>1884</v>
      </c>
      <c r="G110" s="15" t="s">
        <v>874</v>
      </c>
      <c r="H110" s="209" t="s">
        <v>875</v>
      </c>
      <c r="I110" s="15" t="s">
        <v>846</v>
      </c>
      <c r="J110" s="209" t="s">
        <v>334</v>
      </c>
      <c r="K110" s="179">
        <v>1</v>
      </c>
    </row>
    <row r="111" spans="1:11" ht="21.75" thickBot="1">
      <c r="A111" s="82">
        <v>2</v>
      </c>
      <c r="B111" s="22"/>
      <c r="C111" s="1711" t="s">
        <v>393</v>
      </c>
      <c r="D111" s="1693"/>
      <c r="E111" s="20"/>
      <c r="F111" s="41"/>
      <c r="G111" s="41"/>
      <c r="H111" s="21"/>
      <c r="I111" s="41"/>
      <c r="J111" s="21"/>
      <c r="K111" s="179">
        <v>1</v>
      </c>
    </row>
    <row r="112" spans="1:11" s="68" customFormat="1" ht="32.25" customHeight="1">
      <c r="A112" s="105">
        <v>5</v>
      </c>
      <c r="B112" s="66">
        <v>3000</v>
      </c>
      <c r="C112" s="1712" t="s">
        <v>312</v>
      </c>
      <c r="D112" s="1713"/>
      <c r="E112" s="189">
        <f>OTCHET!$E351</f>
        <v>0</v>
      </c>
      <c r="F112" s="190">
        <f>OTCHET!$H351</f>
        <v>0</v>
      </c>
      <c r="G112" s="120">
        <f>OTCHET!$I351</f>
        <v>0</v>
      </c>
      <c r="H112" s="120">
        <f>OTCHET!$J351</f>
        <v>0</v>
      </c>
      <c r="I112" s="120">
        <f>OTCHET!$K351</f>
        <v>0</v>
      </c>
      <c r="J112" s="120">
        <f>OTCHET!$L351</f>
        <v>0</v>
      </c>
      <c r="K112" s="176">
        <f aca="true" t="shared" si="2" ref="K112:K123">(IF(E112&lt;&gt;0,$K$2,IF(F112&lt;&gt;0,$K$2,"")))</f>
      </c>
    </row>
    <row r="113" spans="1:11" s="68" customFormat="1" ht="21">
      <c r="A113" s="105">
        <v>70</v>
      </c>
      <c r="B113" s="69">
        <v>3100</v>
      </c>
      <c r="C113" s="1682" t="s">
        <v>404</v>
      </c>
      <c r="D113" s="1683"/>
      <c r="E113" s="191">
        <f>OTCHET!$E365</f>
        <v>0</v>
      </c>
      <c r="F113" s="192">
        <f>OTCHET!$H365</f>
        <v>0</v>
      </c>
      <c r="G113" s="121">
        <f>OTCHET!$I365</f>
        <v>0</v>
      </c>
      <c r="H113" s="121">
        <f>OTCHET!$J365</f>
        <v>0</v>
      </c>
      <c r="I113" s="121">
        <f>OTCHET!$K365</f>
        <v>0</v>
      </c>
      <c r="J113" s="121">
        <f>OTCHET!$L365</f>
        <v>0</v>
      </c>
      <c r="K113" s="176">
        <f t="shared" si="2"/>
      </c>
    </row>
    <row r="114" spans="1:11" s="68" customFormat="1" ht="32.25" customHeight="1" thickBot="1">
      <c r="A114" s="75">
        <v>115</v>
      </c>
      <c r="B114" s="122">
        <v>3200</v>
      </c>
      <c r="C114" s="1707" t="s">
        <v>45</v>
      </c>
      <c r="D114" s="1654"/>
      <c r="E114" s="193">
        <f>OTCHET!$E373</f>
        <v>0</v>
      </c>
      <c r="F114" s="194">
        <f>OTCHET!$H373</f>
        <v>0</v>
      </c>
      <c r="G114" s="123">
        <f>OTCHET!$I373</f>
        <v>0</v>
      </c>
      <c r="H114" s="123">
        <f>OTCHET!$J373</f>
        <v>0</v>
      </c>
      <c r="I114" s="123">
        <f>OTCHET!$K373</f>
        <v>0</v>
      </c>
      <c r="J114" s="123">
        <f>OTCHET!$L373</f>
        <v>0</v>
      </c>
      <c r="K114" s="176">
        <f t="shared" si="2"/>
      </c>
    </row>
    <row r="115" spans="1:11" s="68" customFormat="1" ht="32.25" customHeight="1">
      <c r="A115" s="105">
        <v>145</v>
      </c>
      <c r="B115" s="69">
        <v>6000</v>
      </c>
      <c r="C115" s="1699" t="s">
        <v>791</v>
      </c>
      <c r="D115" s="1690"/>
      <c r="E115" s="189">
        <f>OTCHET!$E378</f>
        <v>0</v>
      </c>
      <c r="F115" s="190">
        <f>OTCHET!$H378</f>
        <v>0</v>
      </c>
      <c r="G115" s="120">
        <f>OTCHET!$I378</f>
        <v>0</v>
      </c>
      <c r="H115" s="120">
        <f>OTCHET!$J378</f>
        <v>0</v>
      </c>
      <c r="I115" s="120">
        <f>OTCHET!$K378</f>
        <v>0</v>
      </c>
      <c r="J115" s="120">
        <f>OTCHET!$L378</f>
        <v>0</v>
      </c>
      <c r="K115" s="176">
        <f t="shared" si="2"/>
      </c>
    </row>
    <row r="116" spans="1:11" s="68" customFormat="1" ht="21">
      <c r="A116" s="105">
        <v>160</v>
      </c>
      <c r="B116" s="69">
        <v>6100</v>
      </c>
      <c r="C116" s="1663" t="s">
        <v>792</v>
      </c>
      <c r="D116" s="1664"/>
      <c r="E116" s="191">
        <f>OTCHET!$E381</f>
        <v>688726</v>
      </c>
      <c r="F116" s="192">
        <f>OTCHET!$H381</f>
        <v>0</v>
      </c>
      <c r="G116" s="121">
        <f>OTCHET!$I381</f>
        <v>555439</v>
      </c>
      <c r="H116" s="121">
        <f>OTCHET!$J381</f>
        <v>6239</v>
      </c>
      <c r="I116" s="121">
        <f>OTCHET!$K381</f>
        <v>0</v>
      </c>
      <c r="J116" s="121">
        <f>OTCHET!$L381</f>
        <v>561678</v>
      </c>
      <c r="K116" s="176">
        <f t="shared" si="2"/>
        <v>1</v>
      </c>
    </row>
    <row r="117" spans="1:11" s="68" customFormat="1" ht="32.25" customHeight="1">
      <c r="A117" s="75">
        <v>185</v>
      </c>
      <c r="B117" s="69">
        <v>6200</v>
      </c>
      <c r="C117" s="1685" t="s">
        <v>794</v>
      </c>
      <c r="D117" s="1708"/>
      <c r="E117" s="191">
        <f>OTCHET!$E386</f>
        <v>0</v>
      </c>
      <c r="F117" s="196">
        <f>OTCHET!$H386</f>
        <v>0</v>
      </c>
      <c r="G117" s="127">
        <f>OTCHET!$I386</f>
        <v>0</v>
      </c>
      <c r="H117" s="127">
        <f>OTCHET!$J386</f>
        <v>0</v>
      </c>
      <c r="I117" s="127">
        <f>OTCHET!$K386</f>
        <v>0</v>
      </c>
      <c r="J117" s="127">
        <f>OTCHET!$L386</f>
        <v>0</v>
      </c>
      <c r="K117" s="176">
        <f t="shared" si="2"/>
      </c>
    </row>
    <row r="118" spans="1:11" s="68" customFormat="1" ht="21.75" customHeight="1">
      <c r="A118" s="75">
        <v>200</v>
      </c>
      <c r="B118" s="69">
        <v>6300</v>
      </c>
      <c r="C118" s="1661" t="s">
        <v>795</v>
      </c>
      <c r="D118" s="1662"/>
      <c r="E118" s="191">
        <f>OTCHET!$E389</f>
        <v>0</v>
      </c>
      <c r="F118" s="196">
        <f>OTCHET!$H389</f>
        <v>0</v>
      </c>
      <c r="G118" s="127">
        <f>OTCHET!$I389</f>
        <v>0</v>
      </c>
      <c r="H118" s="127">
        <f>OTCHET!$J389</f>
        <v>0</v>
      </c>
      <c r="I118" s="127">
        <f>OTCHET!$K389</f>
        <v>0</v>
      </c>
      <c r="J118" s="127">
        <f>OTCHET!$L389</f>
        <v>0</v>
      </c>
      <c r="K118" s="176">
        <f t="shared" si="2"/>
      </c>
    </row>
    <row r="119" spans="1:20" s="128" customFormat="1" ht="34.5" customHeight="1">
      <c r="A119" s="76">
        <v>210</v>
      </c>
      <c r="B119" s="69">
        <v>6400</v>
      </c>
      <c r="C119" s="1702" t="s">
        <v>796</v>
      </c>
      <c r="D119" s="1703"/>
      <c r="E119" s="191">
        <f>OTCHET!$E392</f>
        <v>0</v>
      </c>
      <c r="F119" s="196">
        <f>OTCHET!$H392</f>
        <v>0</v>
      </c>
      <c r="G119" s="127">
        <f>OTCHET!$I392</f>
        <v>0</v>
      </c>
      <c r="H119" s="127">
        <f>OTCHET!$J392</f>
        <v>0</v>
      </c>
      <c r="I119" s="127">
        <f>OTCHET!$K392</f>
        <v>0</v>
      </c>
      <c r="J119" s="127">
        <f>OTCHET!$L392</f>
        <v>0</v>
      </c>
      <c r="K119" s="176">
        <f t="shared" si="2"/>
      </c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1:20" s="128" customFormat="1" ht="21">
      <c r="A120" s="129">
        <v>213</v>
      </c>
      <c r="B120" s="69">
        <v>6500</v>
      </c>
      <c r="C120" s="130" t="s">
        <v>881</v>
      </c>
      <c r="D120" s="195"/>
      <c r="E120" s="197">
        <f>OTCHET!$E395</f>
        <v>0</v>
      </c>
      <c r="F120" s="197">
        <f>OTCHET!$H395</f>
        <v>0</v>
      </c>
      <c r="G120" s="131">
        <f>OTCHET!$I395</f>
        <v>0</v>
      </c>
      <c r="H120" s="131">
        <f>OTCHET!$J395</f>
        <v>0</v>
      </c>
      <c r="I120" s="131">
        <f>OTCHET!$K395</f>
        <v>0</v>
      </c>
      <c r="J120" s="131">
        <f>OTCHET!$L395</f>
        <v>0</v>
      </c>
      <c r="K120" s="176">
        <f t="shared" si="2"/>
      </c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1:11" s="68" customFormat="1" ht="21.75" customHeight="1">
      <c r="A121" s="75">
        <v>215</v>
      </c>
      <c r="B121" s="69">
        <v>6600</v>
      </c>
      <c r="C121" s="1661" t="s">
        <v>1872</v>
      </c>
      <c r="D121" s="1662"/>
      <c r="E121" s="191">
        <f>OTCHET!$E396</f>
        <v>0</v>
      </c>
      <c r="F121" s="192">
        <f>OTCHET!$H396</f>
        <v>0</v>
      </c>
      <c r="G121" s="121">
        <f>OTCHET!$I396</f>
        <v>0</v>
      </c>
      <c r="H121" s="121">
        <f>OTCHET!$J396</f>
        <v>0</v>
      </c>
      <c r="I121" s="121">
        <f>OTCHET!$K396</f>
        <v>0</v>
      </c>
      <c r="J121" s="121">
        <f>OTCHET!$L396</f>
        <v>0</v>
      </c>
      <c r="K121" s="176">
        <f t="shared" si="2"/>
      </c>
    </row>
    <row r="122" spans="1:11" s="68" customFormat="1" ht="21.75" customHeight="1">
      <c r="A122" s="75">
        <v>215</v>
      </c>
      <c r="B122" s="69">
        <v>6700</v>
      </c>
      <c r="C122" s="1661" t="s">
        <v>851</v>
      </c>
      <c r="D122" s="1662"/>
      <c r="E122" s="191">
        <f>OTCHET!$E399</f>
        <v>0</v>
      </c>
      <c r="F122" s="192">
        <f>OTCHET!$H399</f>
        <v>0</v>
      </c>
      <c r="G122" s="121">
        <f>OTCHET!$I399</f>
        <v>0</v>
      </c>
      <c r="H122" s="121">
        <f>OTCHET!$J399</f>
        <v>0</v>
      </c>
      <c r="I122" s="121">
        <f>OTCHET!$K399</f>
        <v>0</v>
      </c>
      <c r="J122" s="121">
        <f>OTCHET!$L399</f>
        <v>0</v>
      </c>
      <c r="K122" s="176">
        <f t="shared" si="2"/>
      </c>
    </row>
    <row r="123" spans="1:11" s="68" customFormat="1" ht="22.5" customHeight="1" thickBot="1">
      <c r="A123" s="75">
        <v>230</v>
      </c>
      <c r="B123" s="69">
        <v>6900</v>
      </c>
      <c r="C123" s="1704" t="s">
        <v>799</v>
      </c>
      <c r="D123" s="1705"/>
      <c r="E123" s="193">
        <f>OTCHET!$E402</f>
        <v>0</v>
      </c>
      <c r="F123" s="194">
        <f>OTCHET!$H402</f>
        <v>0</v>
      </c>
      <c r="G123" s="123">
        <f>OTCHET!$I402</f>
        <v>0</v>
      </c>
      <c r="H123" s="123">
        <f>OTCHET!$J402</f>
        <v>0</v>
      </c>
      <c r="I123" s="123">
        <f>OTCHET!$K402</f>
        <v>0</v>
      </c>
      <c r="J123" s="123">
        <f>OTCHET!$L402</f>
        <v>0</v>
      </c>
      <c r="K123" s="176">
        <f t="shared" si="2"/>
      </c>
    </row>
    <row r="124" spans="1:11" ht="21.75" thickBot="1">
      <c r="A124" s="82">
        <v>260</v>
      </c>
      <c r="B124" s="83"/>
      <c r="C124" s="1645" t="s">
        <v>1869</v>
      </c>
      <c r="D124" s="1646"/>
      <c r="E124" s="85">
        <f>OTCHET!$E409</f>
        <v>688726</v>
      </c>
      <c r="F124" s="85">
        <f>OTCHET!$H409</f>
        <v>0</v>
      </c>
      <c r="G124" s="85">
        <f>OTCHET!$I409</f>
        <v>555439</v>
      </c>
      <c r="H124" s="85">
        <f>OTCHET!$J409</f>
        <v>6239</v>
      </c>
      <c r="I124" s="85">
        <f>OTCHET!$K409</f>
        <v>0</v>
      </c>
      <c r="J124" s="85">
        <f>OTCHET!$L409</f>
        <v>561678</v>
      </c>
      <c r="K124" s="179">
        <v>1</v>
      </c>
    </row>
    <row r="125" spans="1:11" ht="21.75" thickBot="1">
      <c r="A125" s="82">
        <v>261</v>
      </c>
      <c r="B125" s="124"/>
      <c r="C125" s="1692" t="s">
        <v>1870</v>
      </c>
      <c r="D125" s="1693"/>
      <c r="E125" s="125"/>
      <c r="F125" s="182"/>
      <c r="G125" s="182"/>
      <c r="H125" s="182"/>
      <c r="I125" s="182"/>
      <c r="J125" s="126"/>
      <c r="K125" s="179">
        <v>1</v>
      </c>
    </row>
    <row r="126" spans="1:11" ht="39" customHeight="1" thickBot="1">
      <c r="A126" s="82">
        <v>262</v>
      </c>
      <c r="B126" s="124" t="s">
        <v>1431</v>
      </c>
      <c r="C126" s="1709" t="s">
        <v>1331</v>
      </c>
      <c r="D126" s="1710"/>
      <c r="E126" s="182"/>
      <c r="F126" s="182"/>
      <c r="G126" s="182"/>
      <c r="H126" s="182"/>
      <c r="I126" s="182"/>
      <c r="J126" s="126"/>
      <c r="K126" s="179">
        <v>1</v>
      </c>
    </row>
    <row r="127" spans="1:11" s="68" customFormat="1" ht="24" customHeight="1">
      <c r="A127" s="105">
        <v>265</v>
      </c>
      <c r="B127" s="69">
        <v>7400</v>
      </c>
      <c r="C127" s="1712" t="s">
        <v>1332</v>
      </c>
      <c r="D127" s="1713"/>
      <c r="E127" s="189">
        <f>OTCHET!$E412</f>
        <v>0</v>
      </c>
      <c r="F127" s="189">
        <f>OTCHET!$H412</f>
        <v>0</v>
      </c>
      <c r="G127" s="132">
        <f>OTCHET!$I412</f>
        <v>0</v>
      </c>
      <c r="H127" s="132">
        <f>OTCHET!$J412</f>
        <v>0</v>
      </c>
      <c r="I127" s="132">
        <f>OTCHET!$K412</f>
        <v>0</v>
      </c>
      <c r="J127" s="132">
        <f>OTCHET!$L412</f>
        <v>0</v>
      </c>
      <c r="K127" s="176">
        <f>(IF(E127&lt;&gt;0,$K$2,IF(F127&lt;&gt;0,$K$2,"")))</f>
      </c>
    </row>
    <row r="128" spans="1:11" s="68" customFormat="1" ht="21">
      <c r="A128" s="105">
        <v>275</v>
      </c>
      <c r="B128" s="69">
        <v>7500</v>
      </c>
      <c r="C128" s="1682" t="s">
        <v>882</v>
      </c>
      <c r="D128" s="1683"/>
      <c r="E128" s="191">
        <f>OTCHET!$E413</f>
        <v>0</v>
      </c>
      <c r="F128" s="191">
        <f>OTCHET!$H413</f>
        <v>0</v>
      </c>
      <c r="G128" s="133">
        <f>OTCHET!$I413</f>
        <v>0</v>
      </c>
      <c r="H128" s="133">
        <f>OTCHET!$J413</f>
        <v>0</v>
      </c>
      <c r="I128" s="133">
        <f>OTCHET!$K413</f>
        <v>0</v>
      </c>
      <c r="J128" s="133">
        <f>OTCHET!$L413</f>
        <v>0</v>
      </c>
      <c r="K128" s="176">
        <f>(IF(E128&lt;&gt;0,$K$2,IF(F128&lt;&gt;0,$K$2,"")))</f>
      </c>
    </row>
    <row r="129" spans="1:11" s="68" customFormat="1" ht="30" customHeight="1">
      <c r="A129" s="75">
        <v>285</v>
      </c>
      <c r="B129" s="69">
        <v>7600</v>
      </c>
      <c r="C129" s="1665" t="s">
        <v>800</v>
      </c>
      <c r="D129" s="1691"/>
      <c r="E129" s="191">
        <f>OTCHET!$E414</f>
        <v>0</v>
      </c>
      <c r="F129" s="191">
        <f>OTCHET!$H414</f>
        <v>0</v>
      </c>
      <c r="G129" s="133">
        <f>OTCHET!$I414</f>
        <v>0</v>
      </c>
      <c r="H129" s="133">
        <f>OTCHET!$J414</f>
        <v>0</v>
      </c>
      <c r="I129" s="133">
        <f>OTCHET!$K414</f>
        <v>0</v>
      </c>
      <c r="J129" s="133">
        <f>OTCHET!$L414</f>
        <v>0</v>
      </c>
      <c r="K129" s="176">
        <f>(IF(E129&lt;&gt;0,$K$2,IF(F129&lt;&gt;0,$K$2,"")))</f>
      </c>
    </row>
    <row r="130" spans="1:11" s="68" customFormat="1" ht="24" customHeight="1">
      <c r="A130" s="75">
        <v>295</v>
      </c>
      <c r="B130" s="69">
        <v>7700</v>
      </c>
      <c r="C130" s="1665" t="s">
        <v>801</v>
      </c>
      <c r="D130" s="1652"/>
      <c r="E130" s="191">
        <f>OTCHET!$E415</f>
        <v>0</v>
      </c>
      <c r="F130" s="191">
        <f>OTCHET!$H415</f>
        <v>0</v>
      </c>
      <c r="G130" s="133">
        <f>OTCHET!$I415</f>
        <v>0</v>
      </c>
      <c r="H130" s="133">
        <f>OTCHET!$J415</f>
        <v>0</v>
      </c>
      <c r="I130" s="133">
        <f>OTCHET!$K415</f>
        <v>0</v>
      </c>
      <c r="J130" s="133">
        <f>OTCHET!$L415</f>
        <v>0</v>
      </c>
      <c r="K130" s="176">
        <f>(IF(E130&lt;&gt;0,$K$2,IF(F130&lt;&gt;0,$K$2,"")))</f>
      </c>
    </row>
    <row r="131" spans="1:11" s="109" customFormat="1" ht="39.75" customHeight="1" thickBot="1">
      <c r="A131" s="75">
        <v>305</v>
      </c>
      <c r="B131" s="108">
        <v>7800</v>
      </c>
      <c r="C131" s="1700" t="s">
        <v>1496</v>
      </c>
      <c r="D131" s="1701"/>
      <c r="E131" s="191">
        <f>OTCHET!$E416</f>
        <v>0</v>
      </c>
      <c r="F131" s="191">
        <f>OTCHET!$H416</f>
        <v>0</v>
      </c>
      <c r="G131" s="133">
        <f>OTCHET!$I416</f>
        <v>0</v>
      </c>
      <c r="H131" s="133">
        <f>OTCHET!$J416</f>
        <v>0</v>
      </c>
      <c r="I131" s="133">
        <f>OTCHET!$K416</f>
        <v>0</v>
      </c>
      <c r="J131" s="133">
        <f>OTCHET!$L416</f>
        <v>0</v>
      </c>
      <c r="K131" s="176">
        <f>(IF(E131&lt;&gt;0,$K$2,IF(F131&lt;&gt;0,$K$2,"")))</f>
      </c>
    </row>
    <row r="132" spans="1:11" ht="21.75" thickBot="1">
      <c r="A132" s="115">
        <v>315</v>
      </c>
      <c r="B132" s="83"/>
      <c r="C132" s="1645" t="s">
        <v>1330</v>
      </c>
      <c r="D132" s="1646"/>
      <c r="E132" s="85">
        <f>OTCHET!$E419</f>
        <v>0</v>
      </c>
      <c r="F132" s="85">
        <f>OTCHET!$H419</f>
        <v>0</v>
      </c>
      <c r="G132" s="85">
        <f>OTCHET!$I419</f>
        <v>0</v>
      </c>
      <c r="H132" s="85">
        <f>OTCHET!$J419</f>
        <v>0</v>
      </c>
      <c r="I132" s="85">
        <f>OTCHET!$K419</f>
        <v>0</v>
      </c>
      <c r="J132" s="85">
        <f>OTCHET!$L419</f>
        <v>0</v>
      </c>
      <c r="K132" s="179">
        <v>1</v>
      </c>
    </row>
    <row r="133" spans="1:11" ht="15" customHeight="1">
      <c r="A133" s="115"/>
      <c r="B133" s="134"/>
      <c r="C133" s="134"/>
      <c r="D133" s="93"/>
      <c r="K133" s="179">
        <v>1</v>
      </c>
    </row>
    <row r="134" spans="1:11" ht="21">
      <c r="A134" s="115"/>
      <c r="E134" s="91"/>
      <c r="F134" s="91"/>
      <c r="K134" s="179">
        <v>1</v>
      </c>
    </row>
    <row r="135" spans="1:11" ht="21">
      <c r="A135" s="115"/>
      <c r="C135" s="48"/>
      <c r="D135" s="49"/>
      <c r="E135" s="91"/>
      <c r="F135" s="91"/>
      <c r="K135" s="179">
        <v>1</v>
      </c>
    </row>
    <row r="136" spans="1:11" ht="42" customHeight="1">
      <c r="A136" s="115"/>
      <c r="B136" s="1647" t="str">
        <f>$B$7</f>
        <v>ОТЧЕТНИ ДАННИ ПО ЕБК ЗА ИЗПЪЛНЕНИЕТО НА БЮДЖЕТА</v>
      </c>
      <c r="C136" s="1648"/>
      <c r="D136" s="1648"/>
      <c r="E136" s="91"/>
      <c r="F136" s="91"/>
      <c r="K136" s="179">
        <v>1</v>
      </c>
    </row>
    <row r="137" spans="1:11" ht="21">
      <c r="A137" s="115"/>
      <c r="C137" s="48"/>
      <c r="D137" s="49"/>
      <c r="E137" s="92" t="s">
        <v>564</v>
      </c>
      <c r="F137" s="92" t="s">
        <v>1377</v>
      </c>
      <c r="K137" s="179">
        <v>1</v>
      </c>
    </row>
    <row r="138" spans="1:11" ht="38.25" customHeight="1" thickBot="1">
      <c r="A138" s="115"/>
      <c r="B138" s="1649" t="str">
        <f>$B$9</f>
        <v>ПГТ Н.Й.Вапцаров</v>
      </c>
      <c r="C138" s="1650"/>
      <c r="D138" s="1650"/>
      <c r="E138" s="94" t="str">
        <f>$E$9</f>
        <v>01.01.2021</v>
      </c>
      <c r="F138" s="95" t="str">
        <f>$F$9</f>
        <v>30.06.2021</v>
      </c>
      <c r="K138" s="179">
        <v>1</v>
      </c>
    </row>
    <row r="139" spans="1:11" ht="21.75" thickBot="1">
      <c r="A139" s="115"/>
      <c r="B139" s="53" t="str">
        <f>$B$10</f>
        <v>                                                            (наименование на разпоредителя с бюджет)</v>
      </c>
      <c r="E139" s="91"/>
      <c r="F139" s="96" t="str">
        <f>$F$10</f>
        <v>10030020</v>
      </c>
      <c r="K139" s="179">
        <v>1</v>
      </c>
    </row>
    <row r="140" spans="1:11" ht="21.75" thickBot="1">
      <c r="A140" s="115"/>
      <c r="B140" s="53"/>
      <c r="E140" s="97"/>
      <c r="F140" s="91"/>
      <c r="K140" s="179">
        <v>1</v>
      </c>
    </row>
    <row r="141" spans="1:11" ht="39.75" customHeight="1" thickBot="1" thickTop="1">
      <c r="A141" s="115"/>
      <c r="B141" s="1649" t="e">
        <f>$B$12</f>
        <v>#N/A</v>
      </c>
      <c r="C141" s="1650"/>
      <c r="D141" s="1650"/>
      <c r="E141" s="91" t="s">
        <v>565</v>
      </c>
      <c r="F141" s="98" t="str">
        <f>$F$12</f>
        <v>1003</v>
      </c>
      <c r="K141" s="179">
        <v>1</v>
      </c>
    </row>
    <row r="142" spans="1:11" ht="21.75" thickTop="1">
      <c r="A142" s="115"/>
      <c r="B142" s="53" t="str">
        <f>$B$13</f>
        <v>                                             (наименование на първостепенния разпоредител с бюджет)</v>
      </c>
      <c r="E142" s="97" t="s">
        <v>566</v>
      </c>
      <c r="F142" s="91"/>
      <c r="K142" s="179">
        <v>1</v>
      </c>
    </row>
    <row r="143" spans="1:11" ht="21">
      <c r="A143" s="115"/>
      <c r="B143" s="53"/>
      <c r="E143" s="91"/>
      <c r="F143" s="91"/>
      <c r="K143" s="179">
        <v>1</v>
      </c>
    </row>
    <row r="144" spans="1:11" ht="21.75" thickBot="1">
      <c r="A144" s="115"/>
      <c r="C144" s="48"/>
      <c r="D144" s="49"/>
      <c r="F144" s="53"/>
      <c r="J144" s="53" t="s">
        <v>567</v>
      </c>
      <c r="K144" s="179">
        <v>1</v>
      </c>
    </row>
    <row r="145" spans="1:11" ht="38.25" thickBot="1">
      <c r="A145" s="115"/>
      <c r="B145" s="135"/>
      <c r="C145" s="136"/>
      <c r="D145" s="137" t="s">
        <v>337</v>
      </c>
      <c r="E145" s="60" t="s">
        <v>569</v>
      </c>
      <c r="F145" s="340" t="s">
        <v>570</v>
      </c>
      <c r="G145" s="202"/>
      <c r="H145" s="202"/>
      <c r="I145" s="202"/>
      <c r="J145" s="64"/>
      <c r="K145" s="179">
        <v>1</v>
      </c>
    </row>
    <row r="146" spans="1:11" ht="94.5" thickBot="1">
      <c r="A146" s="115"/>
      <c r="B146" s="138"/>
      <c r="C146" s="138"/>
      <c r="D146" s="139" t="s">
        <v>1333</v>
      </c>
      <c r="E146" s="62">
        <v>2015</v>
      </c>
      <c r="F146" s="173" t="s">
        <v>859</v>
      </c>
      <c r="G146" s="173" t="s">
        <v>910</v>
      </c>
      <c r="H146" s="173" t="s">
        <v>911</v>
      </c>
      <c r="I146" s="341" t="s">
        <v>332</v>
      </c>
      <c r="J146" s="342" t="s">
        <v>333</v>
      </c>
      <c r="K146" s="179">
        <v>1</v>
      </c>
    </row>
    <row r="147" spans="1:11" ht="21.75" thickBot="1">
      <c r="A147" s="115"/>
      <c r="B147" s="140"/>
      <c r="C147" s="141"/>
      <c r="D147" s="142" t="s">
        <v>338</v>
      </c>
      <c r="E147" s="15" t="s">
        <v>1883</v>
      </c>
      <c r="F147" s="15" t="s">
        <v>1884</v>
      </c>
      <c r="G147" s="15" t="s">
        <v>874</v>
      </c>
      <c r="H147" s="209" t="s">
        <v>875</v>
      </c>
      <c r="I147" s="15" t="s">
        <v>846</v>
      </c>
      <c r="J147" s="209" t="s">
        <v>334</v>
      </c>
      <c r="K147" s="179">
        <v>1</v>
      </c>
    </row>
    <row r="148" spans="1:11" ht="21.75" thickBot="1">
      <c r="A148" s="115"/>
      <c r="B148" s="143"/>
      <c r="C148" s="144"/>
      <c r="D148" s="145"/>
      <c r="E148" s="146">
        <f aca="true" t="shared" si="3" ref="E148:J148">+E49-E96+E124+E132</f>
        <v>-114156</v>
      </c>
      <c r="F148" s="146">
        <f t="shared" si="3"/>
        <v>0</v>
      </c>
      <c r="G148" s="146">
        <f t="shared" si="3"/>
        <v>218228</v>
      </c>
      <c r="H148" s="146">
        <f t="shared" si="3"/>
        <v>6239</v>
      </c>
      <c r="I148" s="146">
        <f t="shared" si="3"/>
        <v>0</v>
      </c>
      <c r="J148" s="146">
        <f t="shared" si="3"/>
        <v>224467</v>
      </c>
      <c r="K148" s="179">
        <v>1</v>
      </c>
    </row>
    <row r="149" spans="1:11" ht="21">
      <c r="A149" s="115"/>
      <c r="B149" s="48"/>
      <c r="C149" s="147"/>
      <c r="D149" s="148"/>
      <c r="E149" s="149"/>
      <c r="F149" s="149"/>
      <c r="K149" s="179">
        <v>1</v>
      </c>
    </row>
    <row r="150" spans="1:11" ht="21">
      <c r="A150" s="115"/>
      <c r="E150" s="91"/>
      <c r="F150" s="91"/>
      <c r="K150" s="179">
        <v>1</v>
      </c>
    </row>
    <row r="151" spans="1:11" ht="21">
      <c r="A151" s="115"/>
      <c r="C151" s="48"/>
      <c r="D151" s="49"/>
      <c r="E151" s="91"/>
      <c r="F151" s="91"/>
      <c r="K151" s="179">
        <v>1</v>
      </c>
    </row>
    <row r="152" spans="1:11" ht="44.25" customHeight="1">
      <c r="A152" s="115"/>
      <c r="B152" s="1647" t="str">
        <f>$B$7</f>
        <v>ОТЧЕТНИ ДАННИ ПО ЕБК ЗА ИЗПЪЛНЕНИЕТО НА БЮДЖЕТА</v>
      </c>
      <c r="C152" s="1648"/>
      <c r="D152" s="1648"/>
      <c r="E152" s="91"/>
      <c r="F152" s="91"/>
      <c r="K152" s="179">
        <v>1</v>
      </c>
    </row>
    <row r="153" spans="1:11" ht="21">
      <c r="A153" s="115"/>
      <c r="C153" s="48"/>
      <c r="D153" s="49"/>
      <c r="E153" s="92" t="s">
        <v>564</v>
      </c>
      <c r="F153" s="92" t="s">
        <v>1377</v>
      </c>
      <c r="K153" s="179">
        <v>1</v>
      </c>
    </row>
    <row r="154" spans="1:11" ht="38.25" customHeight="1" thickBot="1">
      <c r="A154" s="115"/>
      <c r="B154" s="1649" t="str">
        <f>$B$9</f>
        <v>ПГТ Н.Й.Вапцаров</v>
      </c>
      <c r="C154" s="1650"/>
      <c r="D154" s="1650"/>
      <c r="E154" s="94" t="str">
        <f>$E$9</f>
        <v>01.01.2021</v>
      </c>
      <c r="F154" s="95" t="str">
        <f>$F$9</f>
        <v>30.06.2021</v>
      </c>
      <c r="K154" s="179">
        <v>1</v>
      </c>
    </row>
    <row r="155" spans="1:11" ht="21.75" thickBot="1">
      <c r="A155" s="115"/>
      <c r="B155" s="53" t="str">
        <f>$B$10</f>
        <v>                                                            (наименование на разпоредителя с бюджет)</v>
      </c>
      <c r="E155" s="91"/>
      <c r="F155" s="96" t="str">
        <f>$F$10</f>
        <v>10030020</v>
      </c>
      <c r="K155" s="179">
        <v>1</v>
      </c>
    </row>
    <row r="156" spans="1:11" ht="21.75" thickBot="1">
      <c r="A156" s="115"/>
      <c r="B156" s="53"/>
      <c r="E156" s="97"/>
      <c r="F156" s="91"/>
      <c r="K156" s="179">
        <v>1</v>
      </c>
    </row>
    <row r="157" spans="1:11" ht="38.25" customHeight="1" thickBot="1" thickTop="1">
      <c r="A157" s="115"/>
      <c r="B157" s="1649" t="e">
        <f>$B$12</f>
        <v>#N/A</v>
      </c>
      <c r="C157" s="1650"/>
      <c r="D157" s="1650"/>
      <c r="E157" s="91" t="s">
        <v>565</v>
      </c>
      <c r="F157" s="98" t="str">
        <f>$F$12</f>
        <v>1003</v>
      </c>
      <c r="K157" s="179">
        <v>1</v>
      </c>
    </row>
    <row r="158" spans="1:11" ht="21.75" thickTop="1">
      <c r="A158" s="115"/>
      <c r="B158" s="53" t="str">
        <f>$B$13</f>
        <v>                                             (наименование на първостепенния разпоредител с бюджет)</v>
      </c>
      <c r="E158" s="97" t="s">
        <v>566</v>
      </c>
      <c r="F158" s="91"/>
      <c r="K158" s="179">
        <v>1</v>
      </c>
    </row>
    <row r="159" spans="1:11" ht="21">
      <c r="A159" s="115"/>
      <c r="B159" s="53"/>
      <c r="E159" s="91"/>
      <c r="F159" s="91"/>
      <c r="K159" s="179">
        <v>1</v>
      </c>
    </row>
    <row r="160" spans="1:11" ht="21.75" thickBot="1">
      <c r="A160" s="115"/>
      <c r="C160" s="48"/>
      <c r="D160" s="49"/>
      <c r="F160" s="53"/>
      <c r="J160" s="53" t="s">
        <v>567</v>
      </c>
      <c r="K160" s="179">
        <v>1</v>
      </c>
    </row>
    <row r="161" spans="1:11" ht="21.75" thickBot="1">
      <c r="A161" s="115"/>
      <c r="B161" s="124"/>
      <c r="C161" s="1694" t="s">
        <v>844</v>
      </c>
      <c r="D161" s="1673"/>
      <c r="E161" s="60" t="s">
        <v>569</v>
      </c>
      <c r="F161" s="340" t="s">
        <v>570</v>
      </c>
      <c r="G161" s="202"/>
      <c r="H161" s="202"/>
      <c r="I161" s="202"/>
      <c r="J161" s="64"/>
      <c r="K161" s="179">
        <v>1</v>
      </c>
    </row>
    <row r="162" spans="1:11" ht="32.25" thickBot="1">
      <c r="A162" s="115"/>
      <c r="B162" s="124" t="s">
        <v>1431</v>
      </c>
      <c r="C162" s="1674" t="s">
        <v>879</v>
      </c>
      <c r="D162" s="1671"/>
      <c r="E162" s="62">
        <v>2015</v>
      </c>
      <c r="F162" s="173" t="s">
        <v>859</v>
      </c>
      <c r="G162" s="173" t="s">
        <v>910</v>
      </c>
      <c r="H162" s="173" t="s">
        <v>911</v>
      </c>
      <c r="I162" s="341" t="s">
        <v>332</v>
      </c>
      <c r="J162" s="342" t="s">
        <v>333</v>
      </c>
      <c r="K162" s="179">
        <v>1</v>
      </c>
    </row>
    <row r="163" spans="1:11" ht="21.75" thickBot="1">
      <c r="A163" s="115">
        <v>1</v>
      </c>
      <c r="B163" s="151"/>
      <c r="C163" s="1695" t="s">
        <v>845</v>
      </c>
      <c r="D163" s="1693"/>
      <c r="E163" s="15" t="s">
        <v>1883</v>
      </c>
      <c r="F163" s="15" t="s">
        <v>1884</v>
      </c>
      <c r="G163" s="15" t="s">
        <v>874</v>
      </c>
      <c r="H163" s="209" t="s">
        <v>875</v>
      </c>
      <c r="I163" s="15" t="s">
        <v>846</v>
      </c>
      <c r="J163" s="209" t="s">
        <v>334</v>
      </c>
      <c r="K163" s="179">
        <v>1</v>
      </c>
    </row>
    <row r="164" spans="1:11" s="68" customFormat="1" ht="18.75" customHeight="1">
      <c r="A164" s="75">
        <v>5</v>
      </c>
      <c r="B164" s="66">
        <v>7000</v>
      </c>
      <c r="C164" s="1689" t="s">
        <v>1334</v>
      </c>
      <c r="D164" s="1690"/>
      <c r="E164" s="189">
        <f>OTCHET!$E451</f>
        <v>0</v>
      </c>
      <c r="F164" s="190">
        <f>OTCHET!$H451</f>
        <v>0</v>
      </c>
      <c r="G164" s="120">
        <f>OTCHET!$I451</f>
        <v>0</v>
      </c>
      <c r="H164" s="120">
        <f>OTCHET!$J451</f>
        <v>0</v>
      </c>
      <c r="I164" s="120">
        <f>OTCHET!$K451</f>
        <v>0</v>
      </c>
      <c r="J164" s="120">
        <f>OTCHET!$L451</f>
        <v>0</v>
      </c>
      <c r="K164" s="176">
        <f aca="true" t="shared" si="4" ref="K164:K184">(IF(E164&lt;&gt;0,$K$2,IF(F164&lt;&gt;0,$K$2,"")))</f>
      </c>
    </row>
    <row r="165" spans="1:11" s="68" customFormat="1" ht="21">
      <c r="A165" s="75">
        <v>30</v>
      </c>
      <c r="B165" s="69">
        <v>7100</v>
      </c>
      <c r="C165" s="1655" t="s">
        <v>1337</v>
      </c>
      <c r="D165" s="1656"/>
      <c r="E165" s="191">
        <f>OTCHET!$E455</f>
        <v>0</v>
      </c>
      <c r="F165" s="192">
        <f>OTCHET!$H455</f>
        <v>0</v>
      </c>
      <c r="G165" s="121">
        <f>OTCHET!$I455</f>
        <v>0</v>
      </c>
      <c r="H165" s="121">
        <f>OTCHET!$J455</f>
        <v>0</v>
      </c>
      <c r="I165" s="121">
        <f>OTCHET!$K455</f>
        <v>0</v>
      </c>
      <c r="J165" s="121">
        <f>OTCHET!$L455</f>
        <v>0</v>
      </c>
      <c r="K165" s="176">
        <f t="shared" si="4"/>
      </c>
    </row>
    <row r="166" spans="1:11" s="68" customFormat="1" ht="21">
      <c r="A166" s="75">
        <v>45</v>
      </c>
      <c r="B166" s="69">
        <v>7200</v>
      </c>
      <c r="C166" s="1655" t="s">
        <v>1340</v>
      </c>
      <c r="D166" s="1656"/>
      <c r="E166" s="191">
        <f>OTCHET!$E458</f>
        <v>0</v>
      </c>
      <c r="F166" s="192">
        <f>OTCHET!$H458</f>
        <v>0</v>
      </c>
      <c r="G166" s="121">
        <f>OTCHET!$I458</f>
        <v>0</v>
      </c>
      <c r="H166" s="121">
        <f>OTCHET!$J458</f>
        <v>0</v>
      </c>
      <c r="I166" s="121">
        <f>OTCHET!$K458</f>
        <v>0</v>
      </c>
      <c r="J166" s="121">
        <f>OTCHET!$L458</f>
        <v>0</v>
      </c>
      <c r="K166" s="176">
        <f t="shared" si="4"/>
      </c>
    </row>
    <row r="167" spans="1:11" s="68" customFormat="1" ht="33" customHeight="1">
      <c r="A167" s="75">
        <v>60</v>
      </c>
      <c r="B167" s="69">
        <v>7300</v>
      </c>
      <c r="C167" s="1686" t="s">
        <v>1343</v>
      </c>
      <c r="D167" s="1662"/>
      <c r="E167" s="191">
        <f>OTCHET!$E461</f>
        <v>0</v>
      </c>
      <c r="F167" s="192">
        <f>OTCHET!$H461</f>
        <v>0</v>
      </c>
      <c r="G167" s="121">
        <f>OTCHET!$I461</f>
        <v>0</v>
      </c>
      <c r="H167" s="121">
        <f>OTCHET!$J461</f>
        <v>0</v>
      </c>
      <c r="I167" s="121">
        <f>OTCHET!$K461</f>
        <v>0</v>
      </c>
      <c r="J167" s="121">
        <f>OTCHET!$L461</f>
        <v>0</v>
      </c>
      <c r="K167" s="176">
        <f t="shared" si="4"/>
      </c>
    </row>
    <row r="168" spans="1:65" s="128" customFormat="1" ht="33.75" customHeight="1">
      <c r="A168" s="76">
        <v>110</v>
      </c>
      <c r="B168" s="69">
        <v>7900</v>
      </c>
      <c r="C168" s="1687" t="s">
        <v>1350</v>
      </c>
      <c r="D168" s="1688"/>
      <c r="E168" s="197">
        <f>OTCHET!$E468</f>
        <v>0</v>
      </c>
      <c r="F168" s="198">
        <f>OTCHET!$H468</f>
        <v>0</v>
      </c>
      <c r="G168" s="152">
        <f>OTCHET!$I468</f>
        <v>0</v>
      </c>
      <c r="H168" s="152">
        <f>OTCHET!$J468</f>
        <v>0</v>
      </c>
      <c r="I168" s="152">
        <f>OTCHET!$K468</f>
        <v>0</v>
      </c>
      <c r="J168" s="152">
        <f>OTCHET!$L468</f>
        <v>0</v>
      </c>
      <c r="K168" s="176">
        <f t="shared" si="4"/>
      </c>
      <c r="L168" s="78"/>
      <c r="M168" s="153"/>
      <c r="N168" s="153"/>
      <c r="O168" s="154"/>
      <c r="P168" s="153"/>
      <c r="Q168" s="153"/>
      <c r="R168" s="78"/>
      <c r="S168" s="153"/>
      <c r="T168" s="153"/>
      <c r="U168" s="154"/>
      <c r="V168" s="153"/>
      <c r="W168" s="153"/>
      <c r="X168" s="154"/>
      <c r="Y168" s="153"/>
      <c r="Z168" s="153"/>
      <c r="AA168" s="154"/>
      <c r="AB168" s="153"/>
      <c r="AC168" s="153"/>
      <c r="AD168" s="154"/>
      <c r="AE168" s="153"/>
      <c r="AF168" s="153"/>
      <c r="AG168" s="78"/>
      <c r="AH168" s="153"/>
      <c r="AI168" s="153"/>
      <c r="AJ168" s="154"/>
      <c r="AK168" s="153"/>
      <c r="AL168" s="153"/>
      <c r="AM168" s="154"/>
      <c r="AN168" s="155"/>
      <c r="AO168" s="155"/>
      <c r="AP168" s="156"/>
      <c r="AQ168" s="155"/>
      <c r="AR168" s="155"/>
      <c r="AS168" s="156"/>
      <c r="AT168" s="155"/>
      <c r="AU168" s="155"/>
      <c r="AV168" s="157"/>
      <c r="AW168" s="155"/>
      <c r="AX168" s="155"/>
      <c r="AY168" s="156"/>
      <c r="AZ168" s="155"/>
      <c r="BA168" s="155"/>
      <c r="BB168" s="156"/>
      <c r="BC168" s="155"/>
      <c r="BD168" s="156"/>
      <c r="BE168" s="157"/>
      <c r="BF168" s="156"/>
      <c r="BG168" s="156"/>
      <c r="BH168" s="155"/>
      <c r="BI168" s="155"/>
      <c r="BJ168" s="156"/>
      <c r="BK168" s="155"/>
      <c r="BM168" s="155"/>
    </row>
    <row r="169" spans="1:11" s="68" customFormat="1" ht="21">
      <c r="A169" s="75">
        <v>125</v>
      </c>
      <c r="B169" s="69">
        <v>8000</v>
      </c>
      <c r="C169" s="1663" t="s">
        <v>883</v>
      </c>
      <c r="D169" s="1664"/>
      <c r="E169" s="191">
        <f>OTCHET!$E471</f>
        <v>0</v>
      </c>
      <c r="F169" s="192">
        <f>OTCHET!$H471</f>
        <v>0</v>
      </c>
      <c r="G169" s="121">
        <f>OTCHET!$I471</f>
        <v>0</v>
      </c>
      <c r="H169" s="121">
        <f>OTCHET!$J471</f>
        <v>0</v>
      </c>
      <c r="I169" s="121">
        <f>OTCHET!$K471</f>
        <v>0</v>
      </c>
      <c r="J169" s="121">
        <f>OTCHET!$L471</f>
        <v>0</v>
      </c>
      <c r="K169" s="176">
        <f t="shared" si="4"/>
      </c>
    </row>
    <row r="170" spans="1:11" s="68" customFormat="1" ht="33" customHeight="1">
      <c r="A170" s="75">
        <v>220</v>
      </c>
      <c r="B170" s="69">
        <v>8100</v>
      </c>
      <c r="C170" s="1665" t="s">
        <v>884</v>
      </c>
      <c r="D170" s="1652"/>
      <c r="E170" s="191">
        <f>OTCHET!$E487</f>
        <v>0</v>
      </c>
      <c r="F170" s="192">
        <f>OTCHET!$H487</f>
        <v>0</v>
      </c>
      <c r="G170" s="121">
        <f>OTCHET!$I487</f>
        <v>0</v>
      </c>
      <c r="H170" s="121">
        <f>OTCHET!$J487</f>
        <v>0</v>
      </c>
      <c r="I170" s="121">
        <f>OTCHET!$K487</f>
        <v>0</v>
      </c>
      <c r="J170" s="121">
        <f>OTCHET!$L487</f>
        <v>0</v>
      </c>
      <c r="K170" s="176">
        <f t="shared" si="4"/>
      </c>
    </row>
    <row r="171" spans="1:11" s="68" customFormat="1" ht="23.25" customHeight="1">
      <c r="A171" s="75">
        <v>245</v>
      </c>
      <c r="B171" s="69">
        <v>8200</v>
      </c>
      <c r="C171" s="1665" t="s">
        <v>1657</v>
      </c>
      <c r="D171" s="1652"/>
      <c r="E171" s="197">
        <f>OTCHET!$E492</f>
        <v>0</v>
      </c>
      <c r="F171" s="197">
        <f>OTCHET!$H492</f>
        <v>0</v>
      </c>
      <c r="G171" s="131">
        <f>OTCHET!$I492</f>
        <v>0</v>
      </c>
      <c r="H171" s="131">
        <f>OTCHET!$J492</f>
        <v>0</v>
      </c>
      <c r="I171" s="131">
        <f>OTCHET!$K492</f>
        <v>0</v>
      </c>
      <c r="J171" s="131">
        <f>OTCHET!$L492</f>
        <v>0</v>
      </c>
      <c r="K171" s="176">
        <f t="shared" si="4"/>
      </c>
    </row>
    <row r="172" spans="1:11" s="68" customFormat="1" ht="21">
      <c r="A172" s="75">
        <v>255</v>
      </c>
      <c r="B172" s="69">
        <v>8300</v>
      </c>
      <c r="C172" s="1682" t="s">
        <v>885</v>
      </c>
      <c r="D172" s="1683"/>
      <c r="E172" s="191">
        <f>OTCHET!$E493</f>
        <v>0</v>
      </c>
      <c r="F172" s="192">
        <f>OTCHET!$H493</f>
        <v>0</v>
      </c>
      <c r="G172" s="121">
        <f>OTCHET!$I493</f>
        <v>0</v>
      </c>
      <c r="H172" s="121">
        <f>OTCHET!$J493</f>
        <v>0</v>
      </c>
      <c r="I172" s="121">
        <f>OTCHET!$K493</f>
        <v>0</v>
      </c>
      <c r="J172" s="121">
        <f>OTCHET!$L493</f>
        <v>0</v>
      </c>
      <c r="K172" s="176">
        <f t="shared" si="4"/>
      </c>
    </row>
    <row r="173" spans="1:11" s="68" customFormat="1" ht="21">
      <c r="A173" s="75">
        <v>295</v>
      </c>
      <c r="B173" s="69">
        <v>8500</v>
      </c>
      <c r="C173" s="1663" t="s">
        <v>1666</v>
      </c>
      <c r="D173" s="1664"/>
      <c r="E173" s="191">
        <f>OTCHET!$E502</f>
        <v>0</v>
      </c>
      <c r="F173" s="192">
        <f>OTCHET!$H502</f>
        <v>0</v>
      </c>
      <c r="G173" s="121">
        <f>OTCHET!$I502</f>
        <v>0</v>
      </c>
      <c r="H173" s="121">
        <f>OTCHET!$J502</f>
        <v>0</v>
      </c>
      <c r="I173" s="121">
        <f>OTCHET!$K502</f>
        <v>0</v>
      </c>
      <c r="J173" s="121">
        <f>OTCHET!$L502</f>
        <v>0</v>
      </c>
      <c r="K173" s="176">
        <f t="shared" si="4"/>
      </c>
    </row>
    <row r="174" spans="1:11" s="68" customFormat="1" ht="21">
      <c r="A174" s="75">
        <v>315</v>
      </c>
      <c r="B174" s="69">
        <v>8600</v>
      </c>
      <c r="C174" s="1663" t="s">
        <v>1670</v>
      </c>
      <c r="D174" s="1664"/>
      <c r="E174" s="191">
        <f>OTCHET!$E506</f>
        <v>0</v>
      </c>
      <c r="F174" s="192">
        <f>OTCHET!$H506</f>
        <v>0</v>
      </c>
      <c r="G174" s="121">
        <f>OTCHET!$I506</f>
        <v>0</v>
      </c>
      <c r="H174" s="121">
        <f>OTCHET!$J506</f>
        <v>0</v>
      </c>
      <c r="I174" s="121">
        <f>OTCHET!$K506</f>
        <v>0</v>
      </c>
      <c r="J174" s="121">
        <f>OTCHET!$L506</f>
        <v>0</v>
      </c>
      <c r="K174" s="176">
        <f t="shared" si="4"/>
      </c>
    </row>
    <row r="175" spans="1:11" s="68" customFormat="1" ht="30" customHeight="1">
      <c r="A175" s="75">
        <v>355</v>
      </c>
      <c r="B175" s="69">
        <v>8700</v>
      </c>
      <c r="C175" s="1665" t="s">
        <v>1889</v>
      </c>
      <c r="D175" s="1652"/>
      <c r="E175" s="191">
        <f>OTCHET!$E511</f>
        <v>0</v>
      </c>
      <c r="F175" s="192">
        <f>OTCHET!$H511</f>
        <v>0</v>
      </c>
      <c r="G175" s="121">
        <f>OTCHET!$I511</f>
        <v>0</v>
      </c>
      <c r="H175" s="121">
        <f>OTCHET!$J511</f>
        <v>0</v>
      </c>
      <c r="I175" s="121">
        <f>OTCHET!$K511</f>
        <v>0</v>
      </c>
      <c r="J175" s="121">
        <f>OTCHET!$L511</f>
        <v>0</v>
      </c>
      <c r="K175" s="176">
        <f t="shared" si="4"/>
      </c>
    </row>
    <row r="176" spans="1:11" s="68" customFormat="1" ht="30" customHeight="1">
      <c r="A176" s="75">
        <v>355</v>
      </c>
      <c r="B176" s="69">
        <v>8800</v>
      </c>
      <c r="C176" s="1665" t="s">
        <v>313</v>
      </c>
      <c r="D176" s="1652"/>
      <c r="E176" s="191">
        <f>OTCHET!$E514</f>
        <v>0</v>
      </c>
      <c r="F176" s="192">
        <f>OTCHET!$H514</f>
        <v>0</v>
      </c>
      <c r="G176" s="121">
        <f>OTCHET!$I514</f>
        <v>-4622</v>
      </c>
      <c r="H176" s="121">
        <f>OTCHET!$J514</f>
        <v>0</v>
      </c>
      <c r="I176" s="121">
        <f>OTCHET!$K514</f>
        <v>0</v>
      </c>
      <c r="J176" s="121">
        <f>OTCHET!$L514</f>
        <v>-4622</v>
      </c>
      <c r="K176" s="176">
        <f t="shared" si="4"/>
      </c>
    </row>
    <row r="177" spans="1:11" s="68" customFormat="1" ht="33.75" customHeight="1">
      <c r="A177" s="75">
        <v>375</v>
      </c>
      <c r="B177" s="69">
        <v>8900</v>
      </c>
      <c r="C177" s="1661" t="s">
        <v>49</v>
      </c>
      <c r="D177" s="1662"/>
      <c r="E177" s="191">
        <f>OTCHET!$E521</f>
        <v>0</v>
      </c>
      <c r="F177" s="192">
        <f>OTCHET!$H521</f>
        <v>0</v>
      </c>
      <c r="G177" s="121">
        <f>OTCHET!$I521</f>
        <v>0</v>
      </c>
      <c r="H177" s="121">
        <f>OTCHET!$J521</f>
        <v>0</v>
      </c>
      <c r="I177" s="121">
        <f>OTCHET!$K521</f>
        <v>0</v>
      </c>
      <c r="J177" s="121">
        <f>OTCHET!$L521</f>
        <v>0</v>
      </c>
      <c r="K177" s="176">
        <f t="shared" si="4"/>
      </c>
    </row>
    <row r="178" spans="1:11" s="68" customFormat="1" ht="21">
      <c r="A178" s="75">
        <v>395</v>
      </c>
      <c r="B178" s="69">
        <v>9000</v>
      </c>
      <c r="C178" s="1663" t="s">
        <v>1678</v>
      </c>
      <c r="D178" s="1664"/>
      <c r="E178" s="197">
        <f>OTCHET!$E525</f>
        <v>0</v>
      </c>
      <c r="F178" s="197">
        <f>OTCHET!$H525</f>
        <v>0</v>
      </c>
      <c r="G178" s="131">
        <f>OTCHET!$I525</f>
        <v>0</v>
      </c>
      <c r="H178" s="131">
        <f>OTCHET!$J525</f>
        <v>0</v>
      </c>
      <c r="I178" s="131">
        <f>OTCHET!$K525</f>
        <v>0</v>
      </c>
      <c r="J178" s="131">
        <f>OTCHET!$L525</f>
        <v>0</v>
      </c>
      <c r="K178" s="176">
        <f t="shared" si="4"/>
      </c>
    </row>
    <row r="179" spans="1:11" s="68" customFormat="1" ht="33" customHeight="1">
      <c r="A179" s="75">
        <v>405</v>
      </c>
      <c r="B179" s="69">
        <v>9100</v>
      </c>
      <c r="C179" s="1661" t="s">
        <v>314</v>
      </c>
      <c r="D179" s="1685"/>
      <c r="E179" s="191">
        <f>OTCHET!$E526</f>
        <v>0</v>
      </c>
      <c r="F179" s="192">
        <f>OTCHET!$H526</f>
        <v>0</v>
      </c>
      <c r="G179" s="121">
        <f>OTCHET!$I526</f>
        <v>0</v>
      </c>
      <c r="H179" s="121">
        <f>OTCHET!$J526</f>
        <v>0</v>
      </c>
      <c r="I179" s="121">
        <f>OTCHET!$K526</f>
        <v>0</v>
      </c>
      <c r="J179" s="121">
        <f>OTCHET!$L526</f>
        <v>0</v>
      </c>
      <c r="K179" s="176">
        <f t="shared" si="4"/>
      </c>
    </row>
    <row r="180" spans="1:11" s="68" customFormat="1" ht="31.5" customHeight="1">
      <c r="A180" s="75">
        <v>430</v>
      </c>
      <c r="B180" s="69">
        <v>9200</v>
      </c>
      <c r="C180" s="1651" t="s">
        <v>886</v>
      </c>
      <c r="D180" s="1652"/>
      <c r="E180" s="191">
        <f>OTCHET!$E531</f>
        <v>0</v>
      </c>
      <c r="F180" s="192">
        <f>OTCHET!$H531</f>
        <v>0</v>
      </c>
      <c r="G180" s="121">
        <f>OTCHET!$I531</f>
        <v>0</v>
      </c>
      <c r="H180" s="121">
        <f>OTCHET!$J531</f>
        <v>0</v>
      </c>
      <c r="I180" s="121">
        <f>OTCHET!$K531</f>
        <v>0</v>
      </c>
      <c r="J180" s="121">
        <f>OTCHET!$L531</f>
        <v>0</v>
      </c>
      <c r="K180" s="176">
        <f t="shared" si="4"/>
      </c>
    </row>
    <row r="181" spans="1:11" s="68" customFormat="1" ht="21">
      <c r="A181" s="105">
        <v>445</v>
      </c>
      <c r="B181" s="69">
        <v>9300</v>
      </c>
      <c r="C181" s="1663" t="s">
        <v>887</v>
      </c>
      <c r="D181" s="1664"/>
      <c r="E181" s="191">
        <f>OTCHET!$E534</f>
        <v>0</v>
      </c>
      <c r="F181" s="192">
        <f>OTCHET!$H534</f>
        <v>0</v>
      </c>
      <c r="G181" s="121">
        <f>OTCHET!$I534</f>
        <v>0</v>
      </c>
      <c r="H181" s="121">
        <f>OTCHET!$J534</f>
        <v>0</v>
      </c>
      <c r="I181" s="121">
        <f>OTCHET!$K534</f>
        <v>0</v>
      </c>
      <c r="J181" s="121">
        <f>OTCHET!$L534</f>
        <v>0</v>
      </c>
      <c r="K181" s="176">
        <f t="shared" si="4"/>
      </c>
    </row>
    <row r="182" spans="1:11" s="68" customFormat="1" ht="31.5" customHeight="1">
      <c r="A182" s="105">
        <v>470</v>
      </c>
      <c r="B182" s="69">
        <v>9500</v>
      </c>
      <c r="C182" s="1651" t="s">
        <v>888</v>
      </c>
      <c r="D182" s="1684"/>
      <c r="E182" s="191">
        <f>OTCHET!$E556</f>
        <v>114156</v>
      </c>
      <c r="F182" s="192">
        <f>OTCHET!$H556</f>
        <v>0</v>
      </c>
      <c r="G182" s="121">
        <f>OTCHET!$I556</f>
        <v>-213606</v>
      </c>
      <c r="H182" s="121">
        <f>OTCHET!$J556</f>
        <v>-6239</v>
      </c>
      <c r="I182" s="121">
        <f>OTCHET!$K556</f>
        <v>0</v>
      </c>
      <c r="J182" s="121">
        <f>OTCHET!$L556</f>
        <v>-219845</v>
      </c>
      <c r="K182" s="176">
        <f t="shared" si="4"/>
        <v>1</v>
      </c>
    </row>
    <row r="183" spans="1:11" s="68" customFormat="1" ht="35.25" customHeight="1">
      <c r="A183" s="105">
        <v>565</v>
      </c>
      <c r="B183" s="69">
        <v>9600</v>
      </c>
      <c r="C183" s="1651" t="s">
        <v>889</v>
      </c>
      <c r="D183" s="1652"/>
      <c r="E183" s="191">
        <f>OTCHET!$E576</f>
        <v>0</v>
      </c>
      <c r="F183" s="192">
        <f>OTCHET!$H576</f>
        <v>0</v>
      </c>
      <c r="G183" s="121">
        <f>OTCHET!$I576</f>
        <v>0</v>
      </c>
      <c r="H183" s="121">
        <f>OTCHET!$J576</f>
        <v>0</v>
      </c>
      <c r="I183" s="121">
        <f>OTCHET!$K576</f>
        <v>0</v>
      </c>
      <c r="J183" s="121">
        <f>OTCHET!$L576</f>
        <v>0</v>
      </c>
      <c r="K183" s="176">
        <f t="shared" si="4"/>
      </c>
    </row>
    <row r="184" spans="1:11" s="68" customFormat="1" ht="35.25" customHeight="1" thickBot="1">
      <c r="A184" s="105">
        <v>575</v>
      </c>
      <c r="B184" s="69">
        <v>9800</v>
      </c>
      <c r="C184" s="1653" t="s">
        <v>1372</v>
      </c>
      <c r="D184" s="1654"/>
      <c r="E184" s="193">
        <f>OTCHET!$E581</f>
        <v>0</v>
      </c>
      <c r="F184" s="194">
        <f>OTCHET!$H581</f>
        <v>0</v>
      </c>
      <c r="G184" s="123">
        <f>OTCHET!$I581</f>
        <v>0</v>
      </c>
      <c r="H184" s="123">
        <f>OTCHET!$J581</f>
        <v>0</v>
      </c>
      <c r="I184" s="123">
        <f>OTCHET!$K581</f>
        <v>0</v>
      </c>
      <c r="J184" s="123">
        <f>OTCHET!$L581</f>
        <v>0</v>
      </c>
      <c r="K184" s="176">
        <f t="shared" si="4"/>
      </c>
    </row>
    <row r="185" spans="1:11" ht="21.75" thickBot="1">
      <c r="A185" s="115">
        <v>610</v>
      </c>
      <c r="B185" s="158"/>
      <c r="C185" s="1674" t="s">
        <v>339</v>
      </c>
      <c r="D185" s="1671"/>
      <c r="E185" s="85">
        <f>OTCHET!$E587</f>
        <v>114156</v>
      </c>
      <c r="F185" s="85">
        <f>OTCHET!$H587</f>
        <v>0</v>
      </c>
      <c r="G185" s="85">
        <f>OTCHET!$I587</f>
        <v>-218228</v>
      </c>
      <c r="H185" s="85">
        <f>OTCHET!$J587</f>
        <v>-6239</v>
      </c>
      <c r="I185" s="85">
        <f>OTCHET!$K587</f>
        <v>0</v>
      </c>
      <c r="J185" s="85">
        <f>OTCHET!$L587</f>
        <v>-224467</v>
      </c>
      <c r="K185" s="179">
        <v>1</v>
      </c>
    </row>
    <row r="186" spans="1:11" ht="21">
      <c r="A186" s="115"/>
      <c r="B186" s="134"/>
      <c r="C186" s="134"/>
      <c r="D186" s="93"/>
      <c r="E186" s="134"/>
      <c r="F186" s="134"/>
      <c r="K186" s="179">
        <v>1</v>
      </c>
    </row>
    <row r="187" spans="1:11" ht="21">
      <c r="A187" s="115"/>
      <c r="B187" s="134"/>
      <c r="C187" s="134"/>
      <c r="D187" s="93"/>
      <c r="E187" s="134"/>
      <c r="F187" s="134"/>
      <c r="K187" s="179">
        <v>1</v>
      </c>
    </row>
    <row r="188" spans="2:11" ht="21">
      <c r="B188" s="159"/>
      <c r="C188" s="159"/>
      <c r="D188" s="160"/>
      <c r="E188" s="159"/>
      <c r="F188" s="159"/>
      <c r="G188" s="68"/>
      <c r="K188" s="178">
        <v>1</v>
      </c>
    </row>
    <row r="189" spans="2:11" ht="42" customHeight="1">
      <c r="B189" s="1647" t="str">
        <f>$B$7</f>
        <v>ОТЧЕТНИ ДАННИ ПО ЕБК ЗА ИЗПЪЛНЕНИЕТО НА БЮДЖЕТА</v>
      </c>
      <c r="C189" s="1648"/>
      <c r="D189" s="1648"/>
      <c r="E189" s="91"/>
      <c r="F189" s="91"/>
      <c r="G189" s="68"/>
      <c r="K189" s="178">
        <v>1</v>
      </c>
    </row>
    <row r="190" spans="3:11" ht="21">
      <c r="C190" s="48"/>
      <c r="D190" s="49"/>
      <c r="E190" s="92" t="s">
        <v>564</v>
      </c>
      <c r="F190" s="92" t="s">
        <v>1377</v>
      </c>
      <c r="G190" s="68"/>
      <c r="K190" s="178">
        <v>1</v>
      </c>
    </row>
    <row r="191" spans="2:11" ht="21.75" thickBot="1">
      <c r="B191" s="1649" t="str">
        <f>$B$9</f>
        <v>ПГТ Н.Й.Вапцаров</v>
      </c>
      <c r="C191" s="1650"/>
      <c r="D191" s="1650"/>
      <c r="E191" s="94" t="str">
        <f>$E$9</f>
        <v>01.01.2021</v>
      </c>
      <c r="F191" s="95" t="str">
        <f>$F$9</f>
        <v>30.06.2021</v>
      </c>
      <c r="G191" s="68"/>
      <c r="K191" s="178">
        <v>1</v>
      </c>
    </row>
    <row r="192" spans="2:11" ht="21.75" thickBot="1">
      <c r="B192" s="53" t="str">
        <f>$B$10</f>
        <v>                                                            (наименование на разпоредителя с бюджет)</v>
      </c>
      <c r="E192" s="91"/>
      <c r="F192" s="96" t="str">
        <f>$F$10</f>
        <v>10030020</v>
      </c>
      <c r="G192" s="68"/>
      <c r="K192" s="178">
        <v>1</v>
      </c>
    </row>
    <row r="193" spans="2:11" ht="21.75" thickBot="1">
      <c r="B193" s="53"/>
      <c r="E193" s="97"/>
      <c r="F193" s="91"/>
      <c r="G193" s="68"/>
      <c r="K193" s="178">
        <v>1</v>
      </c>
    </row>
    <row r="194" spans="2:11" ht="22.5" thickBot="1" thickTop="1">
      <c r="B194" s="1649" t="e">
        <f>$B$12</f>
        <v>#N/A</v>
      </c>
      <c r="C194" s="1650"/>
      <c r="D194" s="1650"/>
      <c r="E194" s="91" t="s">
        <v>565</v>
      </c>
      <c r="F194" s="98" t="str">
        <f>$F$12</f>
        <v>1003</v>
      </c>
      <c r="G194" s="68"/>
      <c r="K194" s="178">
        <v>1</v>
      </c>
    </row>
    <row r="195" spans="2:11" ht="21.75" thickTop="1">
      <c r="B195" s="53" t="str">
        <f>$B$13</f>
        <v>                                             (наименование на първостепенния разпоредител с бюджет)</v>
      </c>
      <c r="E195" s="97" t="s">
        <v>566</v>
      </c>
      <c r="F195" s="91"/>
      <c r="G195" s="68"/>
      <c r="K195" s="178">
        <v>1</v>
      </c>
    </row>
    <row r="196" spans="2:11" ht="21">
      <c r="B196" s="161"/>
      <c r="C196" s="159"/>
      <c r="D196" s="160"/>
      <c r="E196" s="162"/>
      <c r="F196" s="162"/>
      <c r="G196" s="68"/>
      <c r="K196" s="178">
        <v>1</v>
      </c>
    </row>
    <row r="197" spans="2:11" ht="21.75" thickBot="1">
      <c r="B197" s="159"/>
      <c r="C197" s="163"/>
      <c r="D197" s="164"/>
      <c r="F197" s="53"/>
      <c r="J197" s="53" t="s">
        <v>567</v>
      </c>
      <c r="K197" s="178">
        <v>1</v>
      </c>
    </row>
    <row r="198" spans="2:11" ht="21.75" thickBot="1">
      <c r="B198" s="165" t="s">
        <v>1431</v>
      </c>
      <c r="C198" s="1670" t="s">
        <v>890</v>
      </c>
      <c r="D198" s="1671"/>
      <c r="E198" s="60" t="s">
        <v>569</v>
      </c>
      <c r="F198" s="340" t="s">
        <v>570</v>
      </c>
      <c r="G198" s="202"/>
      <c r="H198" s="202"/>
      <c r="I198" s="202"/>
      <c r="J198" s="64"/>
      <c r="K198" s="178">
        <v>1</v>
      </c>
    </row>
    <row r="199" spans="2:11" ht="32.25" thickBot="1">
      <c r="B199" s="166"/>
      <c r="C199" s="1672"/>
      <c r="D199" s="1673"/>
      <c r="E199" s="62">
        <v>2015</v>
      </c>
      <c r="F199" s="173" t="s">
        <v>859</v>
      </c>
      <c r="G199" s="173" t="s">
        <v>910</v>
      </c>
      <c r="H199" s="173" t="s">
        <v>911</v>
      </c>
      <c r="I199" s="341" t="s">
        <v>332</v>
      </c>
      <c r="J199" s="342" t="s">
        <v>333</v>
      </c>
      <c r="K199" s="178">
        <v>1</v>
      </c>
    </row>
    <row r="200" spans="2:11" ht="21">
      <c r="B200" s="167" t="s">
        <v>891</v>
      </c>
      <c r="C200" s="1659" t="s">
        <v>892</v>
      </c>
      <c r="D200" s="1660"/>
      <c r="E200" s="199" t="e">
        <f>SUMIF(OTCHET!#REF!,1,OTCHET!E:E)</f>
        <v>#REF!</v>
      </c>
      <c r="F200" s="199" t="e">
        <f>SUMIF(OTCHET!#REF!,1,OTCHET!H:H)</f>
        <v>#REF!</v>
      </c>
      <c r="G200" s="199" t="e">
        <f>SUMIF(OTCHET!#REF!,1,OTCHET!I:I)</f>
        <v>#REF!</v>
      </c>
      <c r="H200" s="199" t="e">
        <f>SUMIF(OTCHET!#REF!,1,OTCHET!J:J)</f>
        <v>#REF!</v>
      </c>
      <c r="I200" s="199" t="e">
        <f>SUMIF(OTCHET!#REF!,1,OTCHET!K:K)</f>
        <v>#REF!</v>
      </c>
      <c r="J200" s="199" t="e">
        <f>SUMIF(OTCHET!#REF!,1,OTCHET!L:L)</f>
        <v>#REF!</v>
      </c>
      <c r="K200" s="178">
        <v>1</v>
      </c>
    </row>
    <row r="201" spans="2:11" ht="21">
      <c r="B201" s="168" t="s">
        <v>893</v>
      </c>
      <c r="C201" s="1666" t="s">
        <v>894</v>
      </c>
      <c r="D201" s="1667"/>
      <c r="E201" s="200" t="e">
        <f>SUMIF(OTCHET!#REF!,2,OTCHET!E:E)</f>
        <v>#REF!</v>
      </c>
      <c r="F201" s="200" t="e">
        <f>SUMIF(OTCHET!#REF!,2,OTCHET!H:H)</f>
        <v>#REF!</v>
      </c>
      <c r="G201" s="200" t="e">
        <f>SUMIF(OTCHET!#REF!,2,OTCHET!I:I)</f>
        <v>#REF!</v>
      </c>
      <c r="H201" s="200" t="e">
        <f>SUMIF(OTCHET!#REF!,2,OTCHET!J:J)</f>
        <v>#REF!</v>
      </c>
      <c r="I201" s="200" t="e">
        <f>SUMIF(OTCHET!#REF!,2,OTCHET!K:K)</f>
        <v>#REF!</v>
      </c>
      <c r="J201" s="200" t="e">
        <f>SUMIF(OTCHET!#REF!,2,OTCHET!L:L)</f>
        <v>#REF!</v>
      </c>
      <c r="K201" s="178">
        <v>1</v>
      </c>
    </row>
    <row r="202" spans="2:11" ht="21">
      <c r="B202" s="168" t="s">
        <v>895</v>
      </c>
      <c r="C202" s="1666" t="s">
        <v>896</v>
      </c>
      <c r="D202" s="1667"/>
      <c r="E202" s="200" t="e">
        <f>SUMIF(OTCHET!#REF!,3,OTCHET!E:E)</f>
        <v>#REF!</v>
      </c>
      <c r="F202" s="200" t="e">
        <f>SUMIF(OTCHET!#REF!,3,OTCHET!H:H)</f>
        <v>#REF!</v>
      </c>
      <c r="G202" s="200" t="e">
        <f>SUMIF(OTCHET!#REF!,3,OTCHET!I:I)</f>
        <v>#REF!</v>
      </c>
      <c r="H202" s="200" t="e">
        <f>SUMIF(OTCHET!#REF!,3,OTCHET!J:J)</f>
        <v>#REF!</v>
      </c>
      <c r="I202" s="200" t="e">
        <f>SUMIF(OTCHET!#REF!,3,OTCHET!K:K)</f>
        <v>#REF!</v>
      </c>
      <c r="J202" s="200" t="e">
        <f>SUMIF(OTCHET!#REF!,3,OTCHET!L:L)</f>
        <v>#REF!</v>
      </c>
      <c r="K202" s="178">
        <v>1</v>
      </c>
    </row>
    <row r="203" spans="2:11" ht="21">
      <c r="B203" s="168" t="s">
        <v>897</v>
      </c>
      <c r="C203" s="1680" t="s">
        <v>898</v>
      </c>
      <c r="D203" s="1681"/>
      <c r="E203" s="200" t="e">
        <f>SUMIF(OTCHET!#REF!,4,OTCHET!E:E)</f>
        <v>#REF!</v>
      </c>
      <c r="F203" s="200" t="e">
        <f>SUMIF(OTCHET!#REF!,4,OTCHET!H:H)</f>
        <v>#REF!</v>
      </c>
      <c r="G203" s="200" t="e">
        <f>SUMIF(OTCHET!#REF!,4,OTCHET!I:I)</f>
        <v>#REF!</v>
      </c>
      <c r="H203" s="200" t="e">
        <f>SUMIF(OTCHET!#REF!,4,OTCHET!J:J)</f>
        <v>#REF!</v>
      </c>
      <c r="I203" s="200" t="e">
        <f>SUMIF(OTCHET!#REF!,4,OTCHET!K:K)</f>
        <v>#REF!</v>
      </c>
      <c r="J203" s="200" t="e">
        <f>SUMIF(OTCHET!#REF!,4,OTCHET!L:L)</f>
        <v>#REF!</v>
      </c>
      <c r="K203" s="178">
        <v>1</v>
      </c>
    </row>
    <row r="204" spans="2:11" ht="21">
      <c r="B204" s="168" t="s">
        <v>899</v>
      </c>
      <c r="C204" s="1657" t="s">
        <v>900</v>
      </c>
      <c r="D204" s="1658"/>
      <c r="E204" s="200" t="e">
        <f>SUMIF(OTCHET!#REF!,5,OTCHET!E:E)</f>
        <v>#REF!</v>
      </c>
      <c r="F204" s="200" t="e">
        <f>SUMIF(OTCHET!#REF!,5,OTCHET!H:H)</f>
        <v>#REF!</v>
      </c>
      <c r="G204" s="200" t="e">
        <f>SUMIF(OTCHET!#REF!,5,OTCHET!I:I)</f>
        <v>#REF!</v>
      </c>
      <c r="H204" s="200" t="e">
        <f>SUMIF(OTCHET!#REF!,5,OTCHET!J:J)</f>
        <v>#REF!</v>
      </c>
      <c r="I204" s="200" t="e">
        <f>SUMIF(OTCHET!#REF!,5,OTCHET!K:K)</f>
        <v>#REF!</v>
      </c>
      <c r="J204" s="200" t="e">
        <f>SUMIF(OTCHET!#REF!,5,OTCHET!L:L)</f>
        <v>#REF!</v>
      </c>
      <c r="K204" s="178">
        <v>1</v>
      </c>
    </row>
    <row r="205" spans="2:11" ht="42" customHeight="1">
      <c r="B205" s="168" t="s">
        <v>901</v>
      </c>
      <c r="C205" s="1679" t="s">
        <v>902</v>
      </c>
      <c r="D205" s="1679"/>
      <c r="E205" s="200" t="e">
        <f>SUMIF(OTCHET!#REF!,6,OTCHET!E:E)</f>
        <v>#REF!</v>
      </c>
      <c r="F205" s="200" t="e">
        <f>SUMIF(OTCHET!#REF!,6,OTCHET!H:H)</f>
        <v>#REF!</v>
      </c>
      <c r="G205" s="200" t="e">
        <f>SUMIF(OTCHET!#REF!,6,OTCHET!I:I)</f>
        <v>#REF!</v>
      </c>
      <c r="H205" s="200" t="e">
        <f>SUMIF(OTCHET!#REF!,6,OTCHET!J:J)</f>
        <v>#REF!</v>
      </c>
      <c r="I205" s="200" t="e">
        <f>SUMIF(OTCHET!#REF!,6,OTCHET!K:K)</f>
        <v>#REF!</v>
      </c>
      <c r="J205" s="200" t="e">
        <f>SUMIF(OTCHET!#REF!,6,OTCHET!L:L)</f>
        <v>#REF!</v>
      </c>
      <c r="K205" s="178">
        <v>1</v>
      </c>
    </row>
    <row r="206" spans="2:11" ht="21">
      <c r="B206" s="168" t="s">
        <v>903</v>
      </c>
      <c r="C206" s="1675" t="s">
        <v>904</v>
      </c>
      <c r="D206" s="1676"/>
      <c r="E206" s="200" t="e">
        <f>SUMIF(OTCHET!#REF!,7,OTCHET!E:E)</f>
        <v>#REF!</v>
      </c>
      <c r="F206" s="200" t="e">
        <f>SUMIF(OTCHET!#REF!,7,OTCHET!H:H)</f>
        <v>#REF!</v>
      </c>
      <c r="G206" s="200" t="e">
        <f>SUMIF(OTCHET!#REF!,7,OTCHET!I:I)</f>
        <v>#REF!</v>
      </c>
      <c r="H206" s="200" t="e">
        <f>SUMIF(OTCHET!#REF!,7,OTCHET!J:J)</f>
        <v>#REF!</v>
      </c>
      <c r="I206" s="200" t="e">
        <f>SUMIF(OTCHET!#REF!,7,OTCHET!K:K)</f>
        <v>#REF!</v>
      </c>
      <c r="J206" s="200" t="e">
        <f>SUMIF(OTCHET!#REF!,7,OTCHET!L:L)</f>
        <v>#REF!</v>
      </c>
      <c r="K206" s="178">
        <v>1</v>
      </c>
    </row>
    <row r="207" spans="2:11" ht="21">
      <c r="B207" s="168" t="s">
        <v>905</v>
      </c>
      <c r="C207" s="1675" t="s">
        <v>906</v>
      </c>
      <c r="D207" s="1676"/>
      <c r="E207" s="200" t="e">
        <f>SUMIF(OTCHET!#REF!,8,OTCHET!E:E)</f>
        <v>#REF!</v>
      </c>
      <c r="F207" s="200" t="e">
        <f>SUMIF(OTCHET!#REF!,8,OTCHET!H:H)</f>
        <v>#REF!</v>
      </c>
      <c r="G207" s="200" t="e">
        <f>SUMIF(OTCHET!#REF!,8,OTCHET!I:I)</f>
        <v>#REF!</v>
      </c>
      <c r="H207" s="200" t="e">
        <f>SUMIF(OTCHET!#REF!,8,OTCHET!J:J)</f>
        <v>#REF!</v>
      </c>
      <c r="I207" s="200" t="e">
        <f>SUMIF(OTCHET!#REF!,8,OTCHET!K:K)</f>
        <v>#REF!</v>
      </c>
      <c r="J207" s="200" t="e">
        <f>SUMIF(OTCHET!#REF!,8,OTCHET!L:L)</f>
        <v>#REF!</v>
      </c>
      <c r="K207" s="178">
        <v>1</v>
      </c>
    </row>
    <row r="208" spans="2:11" ht="21.75" thickBot="1">
      <c r="B208" s="168" t="s">
        <v>907</v>
      </c>
      <c r="C208" s="1677" t="s">
        <v>908</v>
      </c>
      <c r="D208" s="1678"/>
      <c r="E208" s="201" t="e">
        <f>SUMIF(OTCHET!#REF!,9,OTCHET!E:E)</f>
        <v>#REF!</v>
      </c>
      <c r="F208" s="201" t="e">
        <f>SUMIF(OTCHET!#REF!,9,OTCHET!H:H)</f>
        <v>#REF!</v>
      </c>
      <c r="G208" s="201" t="e">
        <f>SUMIF(OTCHET!#REF!,9,OTCHET!I:I)</f>
        <v>#REF!</v>
      </c>
      <c r="H208" s="201" t="e">
        <f>SUMIF(OTCHET!#REF!,9,OTCHET!J:J)</f>
        <v>#REF!</v>
      </c>
      <c r="I208" s="201" t="e">
        <f>SUMIF(OTCHET!#REF!,9,OTCHET!K:K)</f>
        <v>#REF!</v>
      </c>
      <c r="J208" s="201" t="e">
        <f>SUMIF(OTCHET!#REF!,9,OTCHET!L:L)</f>
        <v>#REF!</v>
      </c>
      <c r="K208" s="178">
        <v>1</v>
      </c>
    </row>
    <row r="209" spans="2:11" ht="21.75" thickBot="1">
      <c r="B209" s="169"/>
      <c r="C209" s="1668" t="s">
        <v>909</v>
      </c>
      <c r="D209" s="1669"/>
      <c r="E209" s="170" t="e">
        <f aca="true" t="shared" si="5" ref="E209:J209">SUM(E200:E208)</f>
        <v>#REF!</v>
      </c>
      <c r="F209" s="170" t="e">
        <f t="shared" si="5"/>
        <v>#REF!</v>
      </c>
      <c r="G209" s="170" t="e">
        <f t="shared" si="5"/>
        <v>#REF!</v>
      </c>
      <c r="H209" s="170" t="e">
        <f t="shared" si="5"/>
        <v>#REF!</v>
      </c>
      <c r="I209" s="170" t="e">
        <f t="shared" si="5"/>
        <v>#REF!</v>
      </c>
      <c r="J209" s="170" t="e">
        <f t="shared" si="5"/>
        <v>#REF!</v>
      </c>
      <c r="K209" s="178">
        <v>1</v>
      </c>
    </row>
    <row r="560" spans="1:11" s="172" customFormat="1" ht="21">
      <c r="A560" s="42"/>
      <c r="B560" s="171"/>
      <c r="C560" s="171"/>
      <c r="D560" s="171"/>
      <c r="E560" s="171"/>
      <c r="F560" s="171"/>
      <c r="K560" s="177"/>
    </row>
    <row r="561" spans="1:11" s="172" customFormat="1" ht="21">
      <c r="A561" s="42"/>
      <c r="B561" s="171"/>
      <c r="C561" s="171"/>
      <c r="D561" s="171"/>
      <c r="E561" s="171"/>
      <c r="F561" s="171"/>
      <c r="K561" s="177"/>
    </row>
    <row r="562" spans="1:11" s="172" customFormat="1" ht="21">
      <c r="A562" s="42"/>
      <c r="B562" s="171"/>
      <c r="C562" s="171"/>
      <c r="D562" s="171"/>
      <c r="E562" s="171"/>
      <c r="F562" s="171"/>
      <c r="K562" s="177"/>
    </row>
    <row r="563" spans="1:11" s="172" customFormat="1" ht="21">
      <c r="A563" s="42"/>
      <c r="B563" s="171"/>
      <c r="C563" s="171"/>
      <c r="D563" s="171"/>
      <c r="E563" s="171"/>
      <c r="F563" s="171"/>
      <c r="K563" s="177"/>
    </row>
    <row r="564" spans="1:11" s="172" customFormat="1" ht="21">
      <c r="A564" s="42"/>
      <c r="B564" s="171"/>
      <c r="C564" s="171"/>
      <c r="D564" s="171"/>
      <c r="E564" s="171"/>
      <c r="F564" s="171"/>
      <c r="K564" s="177"/>
    </row>
    <row r="565" spans="1:11" s="172" customFormat="1" ht="21">
      <c r="A565" s="42"/>
      <c r="B565" s="171"/>
      <c r="C565" s="171"/>
      <c r="D565" s="171"/>
      <c r="E565" s="171"/>
      <c r="F565" s="171"/>
      <c r="K565" s="177"/>
    </row>
    <row r="566" spans="1:11" s="172" customFormat="1" ht="21">
      <c r="A566" s="42"/>
      <c r="B566" s="171"/>
      <c r="C566" s="171"/>
      <c r="D566" s="171"/>
      <c r="E566" s="171"/>
      <c r="F566" s="171"/>
      <c r="K566" s="177"/>
    </row>
    <row r="567" spans="1:11" s="172" customFormat="1" ht="21">
      <c r="A567" s="42"/>
      <c r="B567" s="171"/>
      <c r="C567" s="171"/>
      <c r="D567" s="171"/>
      <c r="E567" s="171"/>
      <c r="F567" s="171"/>
      <c r="K567" s="177"/>
    </row>
    <row r="568" spans="1:11" s="172" customFormat="1" ht="21">
      <c r="A568" s="42"/>
      <c r="B568" s="171"/>
      <c r="C568" s="171"/>
      <c r="D568" s="171"/>
      <c r="E568" s="171"/>
      <c r="F568" s="171"/>
      <c r="K568" s="177"/>
    </row>
    <row r="569" spans="1:11" s="172" customFormat="1" ht="21">
      <c r="A569" s="42"/>
      <c r="B569" s="171"/>
      <c r="C569" s="171"/>
      <c r="D569" s="171"/>
      <c r="E569" s="171"/>
      <c r="F569" s="171"/>
      <c r="K569" s="177"/>
    </row>
    <row r="570" spans="1:11" s="172" customFormat="1" ht="21">
      <c r="A570" s="42"/>
      <c r="B570" s="171"/>
      <c r="C570" s="171"/>
      <c r="D570" s="171"/>
      <c r="E570" s="171"/>
      <c r="F570" s="171"/>
      <c r="K570" s="177"/>
    </row>
    <row r="571" spans="1:11" s="172" customFormat="1" ht="21">
      <c r="A571" s="42"/>
      <c r="B571" s="171"/>
      <c r="C571" s="171"/>
      <c r="D571" s="171"/>
      <c r="E571" s="171"/>
      <c r="F571" s="171"/>
      <c r="K571" s="177"/>
    </row>
    <row r="572" spans="1:11" s="172" customFormat="1" ht="21">
      <c r="A572" s="42"/>
      <c r="B572" s="171"/>
      <c r="C572" s="171"/>
      <c r="D572" s="171"/>
      <c r="E572" s="171"/>
      <c r="F572" s="171"/>
      <c r="K572" s="177"/>
    </row>
    <row r="573" spans="1:11" s="172" customFormat="1" ht="21">
      <c r="A573" s="42"/>
      <c r="B573" s="171"/>
      <c r="C573" s="171"/>
      <c r="D573" s="171"/>
      <c r="E573" s="171"/>
      <c r="F573" s="171"/>
      <c r="K573" s="177"/>
    </row>
    <row r="574" spans="1:11" s="172" customFormat="1" ht="21">
      <c r="A574" s="42"/>
      <c r="B574" s="171"/>
      <c r="C574" s="171"/>
      <c r="D574" s="171"/>
      <c r="E574" s="171"/>
      <c r="F574" s="171"/>
      <c r="K574" s="177"/>
    </row>
    <row r="575" spans="1:11" s="172" customFormat="1" ht="21">
      <c r="A575" s="42"/>
      <c r="B575" s="171"/>
      <c r="C575" s="171"/>
      <c r="D575" s="171"/>
      <c r="E575" s="171"/>
      <c r="F575" s="171"/>
      <c r="K575" s="177"/>
    </row>
    <row r="576" spans="1:11" s="172" customFormat="1" ht="21">
      <c r="A576" s="42"/>
      <c r="B576" s="171"/>
      <c r="C576" s="171"/>
      <c r="D576" s="171"/>
      <c r="E576" s="171"/>
      <c r="F576" s="171"/>
      <c r="K576" s="177"/>
    </row>
    <row r="577" spans="1:11" s="172" customFormat="1" ht="21">
      <c r="A577" s="42"/>
      <c r="B577" s="171"/>
      <c r="C577" s="171"/>
      <c r="D577" s="171"/>
      <c r="E577" s="171"/>
      <c r="F577" s="171"/>
      <c r="K577" s="177"/>
    </row>
    <row r="578" spans="1:11" s="172" customFormat="1" ht="21">
      <c r="A578" s="42"/>
      <c r="B578" s="171"/>
      <c r="C578" s="171"/>
      <c r="D578" s="171"/>
      <c r="E578" s="171"/>
      <c r="F578" s="171"/>
      <c r="K578" s="177"/>
    </row>
    <row r="579" spans="1:11" s="172" customFormat="1" ht="21">
      <c r="A579" s="42"/>
      <c r="B579" s="171"/>
      <c r="C579" s="171"/>
      <c r="D579" s="171"/>
      <c r="E579" s="171"/>
      <c r="F579" s="171"/>
      <c r="K579" s="177"/>
    </row>
    <row r="580" spans="1:11" s="172" customFormat="1" ht="31.5" customHeight="1">
      <c r="A580" s="42"/>
      <c r="B580" s="171"/>
      <c r="C580" s="171"/>
      <c r="D580" s="171"/>
      <c r="E580" s="171"/>
      <c r="F580" s="171"/>
      <c r="K580" s="177"/>
    </row>
    <row r="581" spans="1:11" s="172" customFormat="1" ht="21">
      <c r="A581" s="42"/>
      <c r="B581" s="171"/>
      <c r="C581" s="171"/>
      <c r="D581" s="171"/>
      <c r="E581" s="171"/>
      <c r="F581" s="171"/>
      <c r="K581" s="177"/>
    </row>
    <row r="582" spans="1:11" s="172" customFormat="1" ht="21">
      <c r="A582" s="42"/>
      <c r="B582" s="171"/>
      <c r="C582" s="171"/>
      <c r="D582" s="171"/>
      <c r="E582" s="171"/>
      <c r="F582" s="171"/>
      <c r="K582" s="177"/>
    </row>
    <row r="583" spans="1:11" s="172" customFormat="1" ht="21">
      <c r="A583" s="42"/>
      <c r="B583" s="171"/>
      <c r="C583" s="171"/>
      <c r="D583" s="171"/>
      <c r="E583" s="171"/>
      <c r="F583" s="171"/>
      <c r="K583" s="177"/>
    </row>
    <row r="584" spans="1:11" s="172" customFormat="1" ht="21">
      <c r="A584" s="42"/>
      <c r="B584" s="171"/>
      <c r="C584" s="171"/>
      <c r="D584" s="171"/>
      <c r="E584" s="171"/>
      <c r="F584" s="171"/>
      <c r="K584" s="177"/>
    </row>
    <row r="585" spans="1:11" s="172" customFormat="1" ht="21">
      <c r="A585" s="42"/>
      <c r="B585" s="171"/>
      <c r="C585" s="171"/>
      <c r="D585" s="171"/>
      <c r="E585" s="171"/>
      <c r="F585" s="171"/>
      <c r="K585" s="177"/>
    </row>
    <row r="586" spans="1:11" s="172" customFormat="1" ht="21">
      <c r="A586" s="42"/>
      <c r="B586" s="171"/>
      <c r="C586" s="171"/>
      <c r="D586" s="171"/>
      <c r="E586" s="171"/>
      <c r="F586" s="171"/>
      <c r="K586" s="177"/>
    </row>
    <row r="587" spans="1:11" s="172" customFormat="1" ht="21">
      <c r="A587" s="42"/>
      <c r="B587" s="171"/>
      <c r="C587" s="171"/>
      <c r="D587" s="171"/>
      <c r="E587" s="171"/>
      <c r="F587" s="171"/>
      <c r="K587" s="177"/>
    </row>
    <row r="588" spans="1:11" s="172" customFormat="1" ht="21">
      <c r="A588" s="42"/>
      <c r="B588" s="171"/>
      <c r="C588" s="171"/>
      <c r="D588" s="171"/>
      <c r="E588" s="171"/>
      <c r="F588" s="171"/>
      <c r="K588" s="177"/>
    </row>
    <row r="589" spans="1:11" s="172" customFormat="1" ht="21">
      <c r="A589" s="42"/>
      <c r="B589" s="171"/>
      <c r="C589" s="171"/>
      <c r="D589" s="171"/>
      <c r="E589" s="171"/>
      <c r="F589" s="171"/>
      <c r="K589" s="177"/>
    </row>
    <row r="590" spans="1:11" s="172" customFormat="1" ht="21">
      <c r="A590" s="42"/>
      <c r="B590" s="171"/>
      <c r="C590" s="171"/>
      <c r="D590" s="171"/>
      <c r="E590" s="171"/>
      <c r="F590" s="171"/>
      <c r="K590" s="177"/>
    </row>
    <row r="591" spans="1:11" s="172" customFormat="1" ht="21">
      <c r="A591" s="42"/>
      <c r="B591" s="171"/>
      <c r="C591" s="171"/>
      <c r="D591" s="171"/>
      <c r="E591" s="171"/>
      <c r="F591" s="171"/>
      <c r="K591" s="177"/>
    </row>
    <row r="592" spans="1:11" s="172" customFormat="1" ht="21">
      <c r="A592" s="42"/>
      <c r="B592" s="171"/>
      <c r="C592" s="171"/>
      <c r="D592" s="171"/>
      <c r="E592" s="171"/>
      <c r="F592" s="171"/>
      <c r="K592" s="177"/>
    </row>
    <row r="593" spans="1:11" s="172" customFormat="1" ht="21">
      <c r="A593" s="42"/>
      <c r="B593" s="171"/>
      <c r="C593" s="171"/>
      <c r="D593" s="171"/>
      <c r="E593" s="171"/>
      <c r="F593" s="171"/>
      <c r="K593" s="177"/>
    </row>
    <row r="594" spans="1:11" s="172" customFormat="1" ht="21">
      <c r="A594" s="42"/>
      <c r="B594" s="171"/>
      <c r="C594" s="171"/>
      <c r="D594" s="171"/>
      <c r="E594" s="171"/>
      <c r="F594" s="171"/>
      <c r="K594" s="177"/>
    </row>
    <row r="595" spans="1:11" s="172" customFormat="1" ht="21">
      <c r="A595" s="42"/>
      <c r="B595" s="171"/>
      <c r="C595" s="171"/>
      <c r="D595" s="171"/>
      <c r="E595" s="171"/>
      <c r="F595" s="171"/>
      <c r="K595" s="177"/>
    </row>
    <row r="596" spans="1:11" s="172" customFormat="1" ht="21">
      <c r="A596" s="42"/>
      <c r="B596" s="171"/>
      <c r="C596" s="171"/>
      <c r="D596" s="171"/>
      <c r="E596" s="171"/>
      <c r="F596" s="171"/>
      <c r="K596" s="177"/>
    </row>
    <row r="597" spans="1:11" s="172" customFormat="1" ht="21">
      <c r="A597" s="42"/>
      <c r="B597" s="171"/>
      <c r="C597" s="171"/>
      <c r="D597" s="171"/>
      <c r="E597" s="171"/>
      <c r="F597" s="171"/>
      <c r="K597" s="177"/>
    </row>
    <row r="598" spans="1:11" s="172" customFormat="1" ht="33.75" customHeight="1">
      <c r="A598" s="42"/>
      <c r="B598" s="171"/>
      <c r="C598" s="171"/>
      <c r="D598" s="171"/>
      <c r="E598" s="171"/>
      <c r="F598" s="171"/>
      <c r="K598" s="177"/>
    </row>
    <row r="599" spans="1:11" s="172" customFormat="1" ht="21">
      <c r="A599" s="42"/>
      <c r="B599" s="171"/>
      <c r="C599" s="171"/>
      <c r="D599" s="171"/>
      <c r="E599" s="171"/>
      <c r="F599" s="171"/>
      <c r="K599" s="177"/>
    </row>
    <row r="600" spans="1:11" s="172" customFormat="1" ht="21">
      <c r="A600" s="42"/>
      <c r="B600" s="171"/>
      <c r="C600" s="171"/>
      <c r="D600" s="171"/>
      <c r="E600" s="171"/>
      <c r="F600" s="171"/>
      <c r="K600" s="177"/>
    </row>
    <row r="601" spans="1:11" s="172" customFormat="1" ht="21">
      <c r="A601" s="42"/>
      <c r="B601" s="171"/>
      <c r="C601" s="171"/>
      <c r="D601" s="171"/>
      <c r="E601" s="171"/>
      <c r="F601" s="171"/>
      <c r="K601" s="177"/>
    </row>
    <row r="602" spans="1:11" s="172" customFormat="1" ht="21">
      <c r="A602" s="42"/>
      <c r="B602" s="171"/>
      <c r="C602" s="171"/>
      <c r="D602" s="171"/>
      <c r="E602" s="171"/>
      <c r="F602" s="171"/>
      <c r="K602" s="177"/>
    </row>
    <row r="603" spans="1:11" s="172" customFormat="1" ht="21">
      <c r="A603" s="42"/>
      <c r="B603" s="171"/>
      <c r="C603" s="171"/>
      <c r="D603" s="171"/>
      <c r="E603" s="171"/>
      <c r="F603" s="171"/>
      <c r="K603" s="177"/>
    </row>
    <row r="604" spans="1:11" s="172" customFormat="1" ht="21">
      <c r="A604" s="42"/>
      <c r="B604" s="171"/>
      <c r="C604" s="171"/>
      <c r="D604" s="171"/>
      <c r="E604" s="171"/>
      <c r="F604" s="171"/>
      <c r="K604" s="177"/>
    </row>
    <row r="605" spans="1:11" s="172" customFormat="1" ht="21">
      <c r="A605" s="42"/>
      <c r="B605" s="171"/>
      <c r="C605" s="171"/>
      <c r="D605" s="171"/>
      <c r="E605" s="171"/>
      <c r="F605" s="171"/>
      <c r="K605" s="177"/>
    </row>
    <row r="606" spans="1:11" s="172" customFormat="1" ht="21">
      <c r="A606" s="42"/>
      <c r="B606" s="171"/>
      <c r="C606" s="171"/>
      <c r="D606" s="171"/>
      <c r="E606" s="171"/>
      <c r="F606" s="171"/>
      <c r="K606" s="177"/>
    </row>
    <row r="607" spans="1:11" s="172" customFormat="1" ht="21">
      <c r="A607" s="42"/>
      <c r="B607" s="171"/>
      <c r="C607" s="171"/>
      <c r="D607" s="171"/>
      <c r="E607" s="171"/>
      <c r="F607" s="171"/>
      <c r="K607" s="177"/>
    </row>
    <row r="608" spans="1:11" s="172" customFormat="1" ht="21">
      <c r="A608" s="42"/>
      <c r="B608" s="171"/>
      <c r="C608" s="171"/>
      <c r="D608" s="171"/>
      <c r="E608" s="171"/>
      <c r="F608" s="171"/>
      <c r="K608" s="177"/>
    </row>
    <row r="609" spans="1:11" s="172" customFormat="1" ht="21">
      <c r="A609" s="42"/>
      <c r="B609" s="171"/>
      <c r="C609" s="171"/>
      <c r="D609" s="171"/>
      <c r="E609" s="171"/>
      <c r="F609" s="171"/>
      <c r="K609" s="177"/>
    </row>
    <row r="610" spans="1:11" s="172" customFormat="1" ht="21">
      <c r="A610" s="42"/>
      <c r="B610" s="171"/>
      <c r="C610" s="171"/>
      <c r="D610" s="171"/>
      <c r="E610" s="171"/>
      <c r="F610" s="171"/>
      <c r="K610" s="177"/>
    </row>
    <row r="611" spans="1:11" s="172" customFormat="1" ht="21">
      <c r="A611" s="42"/>
      <c r="B611" s="171"/>
      <c r="C611" s="171"/>
      <c r="D611" s="171"/>
      <c r="E611" s="171"/>
      <c r="F611" s="171"/>
      <c r="K611" s="177"/>
    </row>
    <row r="612" spans="1:11" s="172" customFormat="1" ht="21">
      <c r="A612" s="42"/>
      <c r="B612" s="171"/>
      <c r="C612" s="171"/>
      <c r="D612" s="171"/>
      <c r="E612" s="171"/>
      <c r="F612" s="171"/>
      <c r="K612" s="177"/>
    </row>
    <row r="613" spans="1:11" s="172" customFormat="1" ht="21">
      <c r="A613" s="42"/>
      <c r="B613" s="171"/>
      <c r="C613" s="171"/>
      <c r="D613" s="171"/>
      <c r="E613" s="171"/>
      <c r="F613" s="171"/>
      <c r="K613" s="177"/>
    </row>
    <row r="614" spans="1:11" s="172" customFormat="1" ht="21">
      <c r="A614" s="42"/>
      <c r="B614" s="171"/>
      <c r="C614" s="171"/>
      <c r="D614" s="171"/>
      <c r="E614" s="171"/>
      <c r="F614" s="171"/>
      <c r="K614" s="177"/>
    </row>
    <row r="615" spans="1:11" s="172" customFormat="1" ht="21">
      <c r="A615" s="42"/>
      <c r="B615" s="171"/>
      <c r="C615" s="171"/>
      <c r="D615" s="171"/>
      <c r="E615" s="171"/>
      <c r="F615" s="171"/>
      <c r="K615" s="177"/>
    </row>
    <row r="616" spans="1:11" s="172" customFormat="1" ht="21">
      <c r="A616" s="42"/>
      <c r="B616" s="171"/>
      <c r="C616" s="171"/>
      <c r="D616" s="171"/>
      <c r="E616" s="171"/>
      <c r="F616" s="171"/>
      <c r="K616" s="177"/>
    </row>
    <row r="617" spans="1:11" s="172" customFormat="1" ht="21">
      <c r="A617" s="42"/>
      <c r="B617" s="171"/>
      <c r="C617" s="171"/>
      <c r="D617" s="171"/>
      <c r="E617" s="171"/>
      <c r="F617" s="171"/>
      <c r="K617" s="177"/>
    </row>
    <row r="618" spans="1:11" s="172" customFormat="1" ht="21">
      <c r="A618" s="42"/>
      <c r="B618" s="171"/>
      <c r="C618" s="171"/>
      <c r="D618" s="171"/>
      <c r="E618" s="171"/>
      <c r="F618" s="171"/>
      <c r="K618" s="177"/>
    </row>
    <row r="619" spans="1:11" s="172" customFormat="1" ht="21">
      <c r="A619" s="42"/>
      <c r="B619" s="171"/>
      <c r="C619" s="171"/>
      <c r="D619" s="171"/>
      <c r="E619" s="171"/>
      <c r="F619" s="171"/>
      <c r="K619" s="177"/>
    </row>
    <row r="620" spans="1:11" s="172" customFormat="1" ht="21">
      <c r="A620" s="42"/>
      <c r="B620" s="171"/>
      <c r="C620" s="171"/>
      <c r="D620" s="171"/>
      <c r="E620" s="171"/>
      <c r="F620" s="171"/>
      <c r="K620" s="177"/>
    </row>
    <row r="621" spans="1:11" s="172" customFormat="1" ht="21">
      <c r="A621" s="42"/>
      <c r="B621" s="171"/>
      <c r="C621" s="171"/>
      <c r="D621" s="171"/>
      <c r="E621" s="171"/>
      <c r="F621" s="171"/>
      <c r="K621" s="177"/>
    </row>
    <row r="622" spans="1:11" s="172" customFormat="1" ht="21">
      <c r="A622" s="42"/>
      <c r="B622" s="171"/>
      <c r="C622" s="171"/>
      <c r="D622" s="171"/>
      <c r="E622" s="171"/>
      <c r="F622" s="171"/>
      <c r="K622" s="177"/>
    </row>
    <row r="623" spans="1:11" s="172" customFormat="1" ht="21">
      <c r="A623" s="42"/>
      <c r="B623" s="171"/>
      <c r="C623" s="171"/>
      <c r="D623" s="171"/>
      <c r="E623" s="171"/>
      <c r="F623" s="171"/>
      <c r="K623" s="177"/>
    </row>
    <row r="624" spans="1:11" s="172" customFormat="1" ht="21">
      <c r="A624" s="42"/>
      <c r="B624" s="171"/>
      <c r="C624" s="171"/>
      <c r="D624" s="171"/>
      <c r="E624" s="171"/>
      <c r="F624" s="171"/>
      <c r="K624" s="177"/>
    </row>
    <row r="625" spans="1:11" s="172" customFormat="1" ht="21">
      <c r="A625" s="42"/>
      <c r="B625" s="171"/>
      <c r="C625" s="171"/>
      <c r="D625" s="171"/>
      <c r="E625" s="171"/>
      <c r="F625" s="171"/>
      <c r="K625" s="177"/>
    </row>
    <row r="626" spans="1:11" s="172" customFormat="1" ht="21">
      <c r="A626" s="42"/>
      <c r="B626" s="171"/>
      <c r="C626" s="171"/>
      <c r="D626" s="171"/>
      <c r="E626" s="171"/>
      <c r="F626" s="171"/>
      <c r="K626" s="177"/>
    </row>
    <row r="627" spans="1:11" s="172" customFormat="1" ht="21">
      <c r="A627" s="42"/>
      <c r="B627" s="171"/>
      <c r="C627" s="171"/>
      <c r="D627" s="171"/>
      <c r="E627" s="171"/>
      <c r="F627" s="171"/>
      <c r="K627" s="177"/>
    </row>
    <row r="628" spans="1:11" s="172" customFormat="1" ht="21">
      <c r="A628" s="42"/>
      <c r="B628" s="171"/>
      <c r="C628" s="171"/>
      <c r="D628" s="171"/>
      <c r="E628" s="171"/>
      <c r="F628" s="171"/>
      <c r="K628" s="177"/>
    </row>
    <row r="629" spans="1:11" s="172" customFormat="1" ht="21">
      <c r="A629" s="42"/>
      <c r="B629" s="171"/>
      <c r="C629" s="171"/>
      <c r="D629" s="171"/>
      <c r="E629" s="171"/>
      <c r="F629" s="171"/>
      <c r="K629" s="177"/>
    </row>
    <row r="630" spans="1:11" s="172" customFormat="1" ht="21">
      <c r="A630" s="42"/>
      <c r="B630" s="171"/>
      <c r="C630" s="171"/>
      <c r="D630" s="171"/>
      <c r="E630" s="171"/>
      <c r="F630" s="171"/>
      <c r="K630" s="177"/>
    </row>
    <row r="631" spans="1:11" s="172" customFormat="1" ht="21">
      <c r="A631" s="42"/>
      <c r="B631" s="171"/>
      <c r="C631" s="171"/>
      <c r="D631" s="171"/>
      <c r="E631" s="171"/>
      <c r="F631" s="171"/>
      <c r="K631" s="177"/>
    </row>
    <row r="632" spans="1:11" s="172" customFormat="1" ht="27" customHeight="1">
      <c r="A632" s="42"/>
      <c r="B632" s="171"/>
      <c r="C632" s="171"/>
      <c r="D632" s="171"/>
      <c r="E632" s="171"/>
      <c r="F632" s="171"/>
      <c r="K632" s="177"/>
    </row>
    <row r="633" spans="1:11" s="172" customFormat="1" ht="21">
      <c r="A633" s="42"/>
      <c r="B633" s="171"/>
      <c r="C633" s="171"/>
      <c r="D633" s="171"/>
      <c r="E633" s="171"/>
      <c r="F633" s="171"/>
      <c r="K633" s="177"/>
    </row>
    <row r="634" spans="1:11" s="172" customFormat="1" ht="21">
      <c r="A634" s="42"/>
      <c r="B634" s="171"/>
      <c r="C634" s="171"/>
      <c r="D634" s="171"/>
      <c r="E634" s="171"/>
      <c r="F634" s="171"/>
      <c r="K634" s="177"/>
    </row>
    <row r="635" spans="1:11" s="172" customFormat="1" ht="21">
      <c r="A635" s="42"/>
      <c r="B635" s="171"/>
      <c r="C635" s="171"/>
      <c r="D635" s="171"/>
      <c r="E635" s="171"/>
      <c r="F635" s="171"/>
      <c r="K635" s="177"/>
    </row>
    <row r="636" spans="1:11" s="172" customFormat="1" ht="21">
      <c r="A636" s="42"/>
      <c r="B636" s="171"/>
      <c r="C636" s="171"/>
      <c r="D636" s="171"/>
      <c r="E636" s="171"/>
      <c r="F636" s="171"/>
      <c r="K636" s="177"/>
    </row>
    <row r="637" spans="1:11" s="172" customFormat="1" ht="21">
      <c r="A637" s="42"/>
      <c r="B637" s="171"/>
      <c r="C637" s="171"/>
      <c r="D637" s="171"/>
      <c r="E637" s="171"/>
      <c r="F637" s="171"/>
      <c r="K637" s="177"/>
    </row>
    <row r="638" spans="1:11" s="172" customFormat="1" ht="21">
      <c r="A638" s="42"/>
      <c r="B638" s="171"/>
      <c r="C638" s="171"/>
      <c r="D638" s="171"/>
      <c r="E638" s="171"/>
      <c r="F638" s="171"/>
      <c r="K638" s="177"/>
    </row>
    <row r="639" spans="1:11" s="172" customFormat="1" ht="21">
      <c r="A639" s="42"/>
      <c r="B639" s="171"/>
      <c r="C639" s="171"/>
      <c r="D639" s="171"/>
      <c r="E639" s="171"/>
      <c r="F639" s="171"/>
      <c r="K639" s="177"/>
    </row>
    <row r="640" spans="1:11" s="172" customFormat="1" ht="21">
      <c r="A640" s="42"/>
      <c r="B640" s="171"/>
      <c r="C640" s="171"/>
      <c r="D640" s="171"/>
      <c r="E640" s="171"/>
      <c r="F640" s="171"/>
      <c r="K640" s="177"/>
    </row>
    <row r="641" spans="1:11" s="172" customFormat="1" ht="21">
      <c r="A641" s="42"/>
      <c r="B641" s="171"/>
      <c r="C641" s="171"/>
      <c r="D641" s="171"/>
      <c r="E641" s="171"/>
      <c r="F641" s="171"/>
      <c r="K641" s="177"/>
    </row>
    <row r="642" spans="1:11" s="172" customFormat="1" ht="21">
      <c r="A642" s="42"/>
      <c r="B642" s="171"/>
      <c r="C642" s="171"/>
      <c r="D642" s="171"/>
      <c r="E642" s="171"/>
      <c r="F642" s="171"/>
      <c r="K642" s="177"/>
    </row>
    <row r="643" spans="1:11" s="172" customFormat="1" ht="21">
      <c r="A643" s="42"/>
      <c r="B643" s="171"/>
      <c r="C643" s="171"/>
      <c r="D643" s="171"/>
      <c r="E643" s="171"/>
      <c r="F643" s="171"/>
      <c r="K643" s="177"/>
    </row>
    <row r="644" spans="1:11" s="172" customFormat="1" ht="21">
      <c r="A644" s="42"/>
      <c r="B644" s="171"/>
      <c r="C644" s="171"/>
      <c r="D644" s="171"/>
      <c r="E644" s="171"/>
      <c r="F644" s="171"/>
      <c r="K644" s="177"/>
    </row>
    <row r="645" spans="1:11" s="172" customFormat="1" ht="21">
      <c r="A645" s="42"/>
      <c r="B645" s="171"/>
      <c r="C645" s="171"/>
      <c r="D645" s="171"/>
      <c r="E645" s="171"/>
      <c r="F645" s="171"/>
      <c r="K645" s="177"/>
    </row>
    <row r="646" spans="1:11" s="172" customFormat="1" ht="21">
      <c r="A646" s="42"/>
      <c r="B646" s="171"/>
      <c r="C646" s="171"/>
      <c r="D646" s="171"/>
      <c r="E646" s="171"/>
      <c r="F646" s="171"/>
      <c r="K646" s="177"/>
    </row>
    <row r="647" spans="1:11" s="172" customFormat="1" ht="21">
      <c r="A647" s="42"/>
      <c r="B647" s="171"/>
      <c r="C647" s="171"/>
      <c r="D647" s="171"/>
      <c r="E647" s="171"/>
      <c r="F647" s="171"/>
      <c r="K647" s="177"/>
    </row>
    <row r="648" spans="1:11" s="172" customFormat="1" ht="21">
      <c r="A648" s="42"/>
      <c r="B648" s="171"/>
      <c r="C648" s="171"/>
      <c r="D648" s="171"/>
      <c r="E648" s="171"/>
      <c r="F648" s="171"/>
      <c r="K648" s="177"/>
    </row>
    <row r="649" spans="1:11" s="172" customFormat="1" ht="21">
      <c r="A649" s="42"/>
      <c r="B649" s="171"/>
      <c r="C649" s="171"/>
      <c r="D649" s="171"/>
      <c r="E649" s="171"/>
      <c r="F649" s="171"/>
      <c r="K649" s="177"/>
    </row>
    <row r="650" spans="1:11" s="172" customFormat="1" ht="21">
      <c r="A650" s="42"/>
      <c r="B650" s="171"/>
      <c r="C650" s="171"/>
      <c r="D650" s="171"/>
      <c r="E650" s="171"/>
      <c r="F650" s="171"/>
      <c r="K650" s="177"/>
    </row>
    <row r="651" spans="1:11" s="172" customFormat="1" ht="21">
      <c r="A651" s="42"/>
      <c r="B651" s="171"/>
      <c r="C651" s="171"/>
      <c r="D651" s="171"/>
      <c r="E651" s="171"/>
      <c r="F651" s="171"/>
      <c r="K651" s="177"/>
    </row>
    <row r="652" spans="1:11" s="172" customFormat="1" ht="21">
      <c r="A652" s="42"/>
      <c r="B652" s="171"/>
      <c r="C652" s="171"/>
      <c r="D652" s="171"/>
      <c r="E652" s="171"/>
      <c r="F652" s="171"/>
      <c r="K652" s="177"/>
    </row>
    <row r="653" spans="1:11" s="172" customFormat="1" ht="21">
      <c r="A653" s="42"/>
      <c r="B653" s="171"/>
      <c r="C653" s="171"/>
      <c r="D653" s="171"/>
      <c r="E653" s="171"/>
      <c r="F653" s="171"/>
      <c r="K653" s="177"/>
    </row>
    <row r="654" spans="1:11" s="172" customFormat="1" ht="21">
      <c r="A654" s="42"/>
      <c r="B654" s="171"/>
      <c r="C654" s="171"/>
      <c r="D654" s="171"/>
      <c r="E654" s="171"/>
      <c r="F654" s="171"/>
      <c r="K654" s="177"/>
    </row>
    <row r="655" spans="1:11" s="172" customFormat="1" ht="21">
      <c r="A655" s="42"/>
      <c r="B655" s="171"/>
      <c r="C655" s="171"/>
      <c r="D655" s="171"/>
      <c r="E655" s="171"/>
      <c r="F655" s="171"/>
      <c r="K655" s="177"/>
    </row>
    <row r="656" spans="1:11" s="172" customFormat="1" ht="21">
      <c r="A656" s="42"/>
      <c r="B656" s="171"/>
      <c r="C656" s="171"/>
      <c r="D656" s="171"/>
      <c r="E656" s="171"/>
      <c r="F656" s="171"/>
      <c r="K656" s="177"/>
    </row>
    <row r="657" spans="1:11" s="172" customFormat="1" ht="21">
      <c r="A657" s="42"/>
      <c r="B657" s="171"/>
      <c r="C657" s="171"/>
      <c r="D657" s="171"/>
      <c r="E657" s="171"/>
      <c r="F657" s="171"/>
      <c r="K657" s="177"/>
    </row>
    <row r="658" spans="1:11" s="172" customFormat="1" ht="21">
      <c r="A658" s="42"/>
      <c r="B658" s="171"/>
      <c r="C658" s="171"/>
      <c r="D658" s="171"/>
      <c r="E658" s="171"/>
      <c r="F658" s="171"/>
      <c r="K658" s="177"/>
    </row>
    <row r="659" spans="1:11" s="172" customFormat="1" ht="21">
      <c r="A659" s="42"/>
      <c r="B659" s="171"/>
      <c r="C659" s="171"/>
      <c r="D659" s="171"/>
      <c r="E659" s="171"/>
      <c r="F659" s="171"/>
      <c r="K659" s="177"/>
    </row>
    <row r="660" spans="1:11" s="172" customFormat="1" ht="21">
      <c r="A660" s="42"/>
      <c r="B660" s="171"/>
      <c r="C660" s="171"/>
      <c r="D660" s="171"/>
      <c r="E660" s="171"/>
      <c r="F660" s="171"/>
      <c r="K660" s="177"/>
    </row>
    <row r="661" spans="1:11" s="172" customFormat="1" ht="21">
      <c r="A661" s="42"/>
      <c r="B661" s="171"/>
      <c r="C661" s="171"/>
      <c r="D661" s="171"/>
      <c r="E661" s="171"/>
      <c r="F661" s="171"/>
      <c r="K661" s="177"/>
    </row>
    <row r="662" spans="1:11" s="172" customFormat="1" ht="21">
      <c r="A662" s="42"/>
      <c r="B662" s="171"/>
      <c r="C662" s="171"/>
      <c r="D662" s="171"/>
      <c r="E662" s="171"/>
      <c r="F662" s="171"/>
      <c r="K662" s="177"/>
    </row>
    <row r="663" spans="1:11" s="172" customFormat="1" ht="21">
      <c r="A663" s="42"/>
      <c r="B663" s="171"/>
      <c r="C663" s="171"/>
      <c r="D663" s="171"/>
      <c r="E663" s="171"/>
      <c r="F663" s="171"/>
      <c r="K663" s="177"/>
    </row>
    <row r="664" spans="1:11" s="172" customFormat="1" ht="21">
      <c r="A664" s="42"/>
      <c r="B664" s="171"/>
      <c r="C664" s="171"/>
      <c r="D664" s="171"/>
      <c r="E664" s="171"/>
      <c r="F664" s="171"/>
      <c r="K664" s="177"/>
    </row>
    <row r="665" spans="1:11" s="172" customFormat="1" ht="21">
      <c r="A665" s="42"/>
      <c r="B665" s="171"/>
      <c r="C665" s="171"/>
      <c r="D665" s="171"/>
      <c r="E665" s="171"/>
      <c r="F665" s="171"/>
      <c r="K665" s="177"/>
    </row>
    <row r="666" spans="1:11" s="172" customFormat="1" ht="21">
      <c r="A666" s="42"/>
      <c r="B666" s="171"/>
      <c r="C666" s="171"/>
      <c r="D666" s="171"/>
      <c r="E666" s="171"/>
      <c r="F666" s="171"/>
      <c r="K666" s="177"/>
    </row>
    <row r="667" spans="1:11" s="172" customFormat="1" ht="21">
      <c r="A667" s="42"/>
      <c r="B667" s="171"/>
      <c r="C667" s="171"/>
      <c r="D667" s="171"/>
      <c r="E667" s="171"/>
      <c r="F667" s="171"/>
      <c r="K667" s="177"/>
    </row>
    <row r="668" spans="1:11" s="172" customFormat="1" ht="21">
      <c r="A668" s="42"/>
      <c r="B668" s="171"/>
      <c r="C668" s="171"/>
      <c r="D668" s="171"/>
      <c r="E668" s="171"/>
      <c r="F668" s="171"/>
      <c r="K668" s="177"/>
    </row>
    <row r="669" spans="1:11" s="172" customFormat="1" ht="21">
      <c r="A669" s="42"/>
      <c r="B669" s="171"/>
      <c r="C669" s="171"/>
      <c r="D669" s="171"/>
      <c r="E669" s="171"/>
      <c r="F669" s="171"/>
      <c r="K669" s="177"/>
    </row>
    <row r="670" spans="1:11" s="172" customFormat="1" ht="21">
      <c r="A670" s="42"/>
      <c r="B670" s="171"/>
      <c r="C670" s="171"/>
      <c r="D670" s="171"/>
      <c r="E670" s="171"/>
      <c r="F670" s="171"/>
      <c r="K670" s="177"/>
    </row>
    <row r="671" spans="1:11" s="172" customFormat="1" ht="21">
      <c r="A671" s="42"/>
      <c r="B671" s="171"/>
      <c r="C671" s="171"/>
      <c r="D671" s="171"/>
      <c r="E671" s="171"/>
      <c r="F671" s="171"/>
      <c r="K671" s="177"/>
    </row>
    <row r="672" spans="1:11" s="172" customFormat="1" ht="21">
      <c r="A672" s="42"/>
      <c r="B672" s="171"/>
      <c r="C672" s="171"/>
      <c r="D672" s="171"/>
      <c r="E672" s="171"/>
      <c r="F672" s="171"/>
      <c r="K672" s="177"/>
    </row>
    <row r="673" spans="1:11" s="172" customFormat="1" ht="21">
      <c r="A673" s="42"/>
      <c r="B673" s="171"/>
      <c r="C673" s="171"/>
      <c r="D673" s="171"/>
      <c r="E673" s="171"/>
      <c r="F673" s="171"/>
      <c r="K673" s="177"/>
    </row>
    <row r="674" spans="1:11" s="172" customFormat="1" ht="21">
      <c r="A674" s="42"/>
      <c r="B674" s="171"/>
      <c r="C674" s="171"/>
      <c r="D674" s="171"/>
      <c r="E674" s="171"/>
      <c r="F674" s="171"/>
      <c r="K674" s="177"/>
    </row>
    <row r="675" spans="1:11" s="172" customFormat="1" ht="21">
      <c r="A675" s="42"/>
      <c r="B675" s="171"/>
      <c r="C675" s="171"/>
      <c r="D675" s="171"/>
      <c r="E675" s="171"/>
      <c r="F675" s="171"/>
      <c r="K675" s="177"/>
    </row>
    <row r="676" spans="1:11" s="172" customFormat="1" ht="21">
      <c r="A676" s="42"/>
      <c r="B676" s="171"/>
      <c r="C676" s="171"/>
      <c r="D676" s="171"/>
      <c r="E676" s="171"/>
      <c r="F676" s="171"/>
      <c r="K676" s="177"/>
    </row>
    <row r="677" spans="1:11" s="172" customFormat="1" ht="21">
      <c r="A677" s="42"/>
      <c r="B677" s="171"/>
      <c r="C677" s="171"/>
      <c r="D677" s="171"/>
      <c r="E677" s="171"/>
      <c r="F677" s="171"/>
      <c r="K677" s="177"/>
    </row>
    <row r="678" spans="1:11" s="172" customFormat="1" ht="21">
      <c r="A678" s="42"/>
      <c r="B678" s="171"/>
      <c r="C678" s="171"/>
      <c r="D678" s="171"/>
      <c r="E678" s="171"/>
      <c r="F678" s="171"/>
      <c r="K678" s="177"/>
    </row>
    <row r="679" spans="1:11" s="172" customFormat="1" ht="21">
      <c r="A679" s="42"/>
      <c r="B679" s="171"/>
      <c r="C679" s="171"/>
      <c r="D679" s="171"/>
      <c r="E679" s="171"/>
      <c r="F679" s="171"/>
      <c r="K679" s="177"/>
    </row>
    <row r="680" spans="1:11" s="172" customFormat="1" ht="21">
      <c r="A680" s="42"/>
      <c r="B680" s="171"/>
      <c r="C680" s="171"/>
      <c r="D680" s="171"/>
      <c r="E680" s="171"/>
      <c r="F680" s="171"/>
      <c r="K680" s="177"/>
    </row>
    <row r="681" spans="1:11" s="172" customFormat="1" ht="21">
      <c r="A681" s="42"/>
      <c r="B681" s="171"/>
      <c r="C681" s="171"/>
      <c r="D681" s="171"/>
      <c r="E681" s="171"/>
      <c r="F681" s="171"/>
      <c r="K681" s="177"/>
    </row>
    <row r="682" spans="1:11" s="172" customFormat="1" ht="21">
      <c r="A682" s="42"/>
      <c r="B682" s="171"/>
      <c r="C682" s="171"/>
      <c r="D682" s="171"/>
      <c r="E682" s="171"/>
      <c r="F682" s="171"/>
      <c r="K682" s="177"/>
    </row>
    <row r="683" spans="1:11" s="172" customFormat="1" ht="21">
      <c r="A683" s="42"/>
      <c r="B683" s="171"/>
      <c r="C683" s="171"/>
      <c r="D683" s="171"/>
      <c r="E683" s="171"/>
      <c r="F683" s="171"/>
      <c r="K683" s="177"/>
    </row>
    <row r="684" spans="1:11" s="172" customFormat="1" ht="21">
      <c r="A684" s="42"/>
      <c r="B684" s="171"/>
      <c r="C684" s="171"/>
      <c r="D684" s="171"/>
      <c r="E684" s="171"/>
      <c r="F684" s="171"/>
      <c r="K684" s="177"/>
    </row>
    <row r="685" spans="1:11" s="172" customFormat="1" ht="21">
      <c r="A685" s="42"/>
      <c r="B685" s="171"/>
      <c r="C685" s="171"/>
      <c r="D685" s="171"/>
      <c r="E685" s="171"/>
      <c r="F685" s="171"/>
      <c r="K685" s="177"/>
    </row>
    <row r="686" spans="1:11" s="172" customFormat="1" ht="21">
      <c r="A686" s="42"/>
      <c r="B686" s="171"/>
      <c r="C686" s="171"/>
      <c r="D686" s="171"/>
      <c r="E686" s="171"/>
      <c r="F686" s="171"/>
      <c r="K686" s="177"/>
    </row>
    <row r="687" spans="1:11" s="172" customFormat="1" ht="21">
      <c r="A687" s="42"/>
      <c r="B687" s="171"/>
      <c r="C687" s="171"/>
      <c r="D687" s="171"/>
      <c r="E687" s="171"/>
      <c r="F687" s="171"/>
      <c r="K687" s="177"/>
    </row>
    <row r="688" spans="1:11" s="172" customFormat="1" ht="21">
      <c r="A688" s="42"/>
      <c r="B688" s="171"/>
      <c r="C688" s="171"/>
      <c r="D688" s="171"/>
      <c r="E688" s="171"/>
      <c r="F688" s="171"/>
      <c r="K688" s="177"/>
    </row>
    <row r="689" spans="1:11" s="172" customFormat="1" ht="21">
      <c r="A689" s="42"/>
      <c r="B689" s="171"/>
      <c r="C689" s="171"/>
      <c r="D689" s="171"/>
      <c r="E689" s="171"/>
      <c r="F689" s="171"/>
      <c r="K689" s="177"/>
    </row>
    <row r="690" spans="1:11" s="172" customFormat="1" ht="21">
      <c r="A690" s="42"/>
      <c r="B690" s="171"/>
      <c r="C690" s="171"/>
      <c r="D690" s="171"/>
      <c r="E690" s="171"/>
      <c r="F690" s="171"/>
      <c r="K690" s="177"/>
    </row>
    <row r="691" spans="1:11" s="172" customFormat="1" ht="21">
      <c r="A691" s="42"/>
      <c r="B691" s="171"/>
      <c r="C691" s="171"/>
      <c r="D691" s="171"/>
      <c r="E691" s="171"/>
      <c r="F691" s="171"/>
      <c r="K691" s="177"/>
    </row>
    <row r="692" spans="1:11" s="172" customFormat="1" ht="21">
      <c r="A692" s="42"/>
      <c r="B692" s="171"/>
      <c r="C692" s="171"/>
      <c r="D692" s="171"/>
      <c r="E692" s="171"/>
      <c r="F692" s="171"/>
      <c r="K692" s="177"/>
    </row>
    <row r="693" spans="1:11" s="172" customFormat="1" ht="21">
      <c r="A693" s="42"/>
      <c r="B693" s="171"/>
      <c r="C693" s="171"/>
      <c r="D693" s="171"/>
      <c r="E693" s="171"/>
      <c r="F693" s="171"/>
      <c r="K693" s="177"/>
    </row>
    <row r="694" spans="1:11" s="172" customFormat="1" ht="21">
      <c r="A694" s="42"/>
      <c r="B694" s="171"/>
      <c r="C694" s="171"/>
      <c r="D694" s="171"/>
      <c r="E694" s="171"/>
      <c r="F694" s="171"/>
      <c r="K694" s="177"/>
    </row>
    <row r="695" spans="1:11" s="172" customFormat="1" ht="21">
      <c r="A695" s="42"/>
      <c r="B695" s="171"/>
      <c r="C695" s="171"/>
      <c r="D695" s="171"/>
      <c r="E695" s="171"/>
      <c r="F695" s="171"/>
      <c r="K695" s="177"/>
    </row>
    <row r="696" spans="1:11" s="172" customFormat="1" ht="21">
      <c r="A696" s="42"/>
      <c r="B696" s="171"/>
      <c r="C696" s="171"/>
      <c r="D696" s="171"/>
      <c r="E696" s="171"/>
      <c r="F696" s="171"/>
      <c r="K696" s="177"/>
    </row>
    <row r="697" spans="1:11" s="172" customFormat="1" ht="21">
      <c r="A697" s="42"/>
      <c r="B697" s="171"/>
      <c r="C697" s="171"/>
      <c r="D697" s="171"/>
      <c r="E697" s="171"/>
      <c r="F697" s="171"/>
      <c r="K697" s="177"/>
    </row>
    <row r="698" spans="1:11" s="172" customFormat="1" ht="21">
      <c r="A698" s="42"/>
      <c r="B698" s="171"/>
      <c r="C698" s="171"/>
      <c r="D698" s="171"/>
      <c r="E698" s="171"/>
      <c r="F698" s="171"/>
      <c r="K698" s="177"/>
    </row>
    <row r="699" spans="1:11" s="172" customFormat="1" ht="21">
      <c r="A699" s="42"/>
      <c r="B699" s="171"/>
      <c r="C699" s="171"/>
      <c r="D699" s="171"/>
      <c r="E699" s="171"/>
      <c r="F699" s="171"/>
      <c r="K699" s="177"/>
    </row>
    <row r="700" spans="1:11" s="172" customFormat="1" ht="21">
      <c r="A700" s="42"/>
      <c r="B700" s="171"/>
      <c r="C700" s="171"/>
      <c r="D700" s="171"/>
      <c r="E700" s="171"/>
      <c r="F700" s="171"/>
      <c r="K700" s="177"/>
    </row>
    <row r="701" spans="1:11" s="172" customFormat="1" ht="21">
      <c r="A701" s="42"/>
      <c r="B701" s="171"/>
      <c r="C701" s="171"/>
      <c r="D701" s="171"/>
      <c r="E701" s="171"/>
      <c r="F701" s="171"/>
      <c r="K701" s="177"/>
    </row>
    <row r="702" spans="1:11" s="172" customFormat="1" ht="21">
      <c r="A702" s="42"/>
      <c r="B702" s="171"/>
      <c r="C702" s="171"/>
      <c r="D702" s="171"/>
      <c r="E702" s="171"/>
      <c r="F702" s="171"/>
      <c r="K702" s="177"/>
    </row>
    <row r="703" spans="1:11" s="172" customFormat="1" ht="21">
      <c r="A703" s="42"/>
      <c r="B703" s="171"/>
      <c r="C703" s="171"/>
      <c r="D703" s="171"/>
      <c r="E703" s="171"/>
      <c r="F703" s="171"/>
      <c r="K703" s="177"/>
    </row>
    <row r="704" spans="1:11" s="172" customFormat="1" ht="21">
      <c r="A704" s="42"/>
      <c r="B704" s="171"/>
      <c r="C704" s="171"/>
      <c r="D704" s="171"/>
      <c r="E704" s="171"/>
      <c r="F704" s="171"/>
      <c r="K704" s="177"/>
    </row>
    <row r="705" spans="1:11" s="172" customFormat="1" ht="21">
      <c r="A705" s="42"/>
      <c r="B705" s="171"/>
      <c r="C705" s="171"/>
      <c r="D705" s="171"/>
      <c r="E705" s="171"/>
      <c r="F705" s="171"/>
      <c r="K705" s="177"/>
    </row>
    <row r="706" spans="1:11" s="172" customFormat="1" ht="21">
      <c r="A706" s="42"/>
      <c r="B706" s="171"/>
      <c r="C706" s="171"/>
      <c r="D706" s="171"/>
      <c r="E706" s="171"/>
      <c r="F706" s="171"/>
      <c r="K706" s="177"/>
    </row>
    <row r="707" spans="1:11" s="172" customFormat="1" ht="21">
      <c r="A707" s="42"/>
      <c r="B707" s="171"/>
      <c r="C707" s="171"/>
      <c r="D707" s="171"/>
      <c r="E707" s="171"/>
      <c r="F707" s="171"/>
      <c r="K707" s="177"/>
    </row>
    <row r="708" spans="1:11" s="172" customFormat="1" ht="21">
      <c r="A708" s="42"/>
      <c r="B708" s="171"/>
      <c r="C708" s="171"/>
      <c r="D708" s="171"/>
      <c r="E708" s="171"/>
      <c r="F708" s="171"/>
      <c r="K708" s="177"/>
    </row>
    <row r="709" spans="1:11" s="172" customFormat="1" ht="21">
      <c r="A709" s="42"/>
      <c r="B709" s="171"/>
      <c r="C709" s="171"/>
      <c r="D709" s="171"/>
      <c r="E709" s="171"/>
      <c r="F709" s="171"/>
      <c r="K709" s="177"/>
    </row>
    <row r="710" spans="1:11" s="172" customFormat="1" ht="21">
      <c r="A710" s="42"/>
      <c r="B710" s="171"/>
      <c r="C710" s="171"/>
      <c r="D710" s="171"/>
      <c r="E710" s="171"/>
      <c r="F710" s="171"/>
      <c r="K710" s="177"/>
    </row>
    <row r="711" spans="1:11" s="172" customFormat="1" ht="21">
      <c r="A711" s="42"/>
      <c r="B711" s="171"/>
      <c r="C711" s="171"/>
      <c r="D711" s="171"/>
      <c r="E711" s="171"/>
      <c r="F711" s="171"/>
      <c r="K711" s="177"/>
    </row>
    <row r="712" spans="1:11" s="172" customFormat="1" ht="21">
      <c r="A712" s="42"/>
      <c r="B712" s="171"/>
      <c r="C712" s="171"/>
      <c r="D712" s="171"/>
      <c r="E712" s="171"/>
      <c r="F712" s="171"/>
      <c r="K712" s="177"/>
    </row>
    <row r="713" spans="1:11" s="172" customFormat="1" ht="21">
      <c r="A713" s="42"/>
      <c r="B713" s="171"/>
      <c r="C713" s="171"/>
      <c r="D713" s="171"/>
      <c r="E713" s="171"/>
      <c r="F713" s="171"/>
      <c r="K713" s="177"/>
    </row>
    <row r="714" spans="1:11" s="172" customFormat="1" ht="21">
      <c r="A714" s="42"/>
      <c r="B714" s="171"/>
      <c r="C714" s="171"/>
      <c r="D714" s="171"/>
      <c r="E714" s="171"/>
      <c r="F714" s="171"/>
      <c r="K714" s="177"/>
    </row>
    <row r="715" spans="1:11" s="172" customFormat="1" ht="21">
      <c r="A715" s="42"/>
      <c r="B715" s="171"/>
      <c r="C715" s="171"/>
      <c r="D715" s="171"/>
      <c r="E715" s="171"/>
      <c r="F715" s="171"/>
      <c r="K715" s="177"/>
    </row>
    <row r="716" spans="1:11" s="172" customFormat="1" ht="21">
      <c r="A716" s="42"/>
      <c r="B716" s="171"/>
      <c r="C716" s="171"/>
      <c r="D716" s="171"/>
      <c r="E716" s="171"/>
      <c r="F716" s="171"/>
      <c r="K716" s="177"/>
    </row>
    <row r="717" spans="1:11" s="172" customFormat="1" ht="21">
      <c r="A717" s="42"/>
      <c r="B717" s="171"/>
      <c r="C717" s="171"/>
      <c r="D717" s="171"/>
      <c r="E717" s="171"/>
      <c r="F717" s="171"/>
      <c r="K717" s="177"/>
    </row>
    <row r="718" spans="1:11" s="172" customFormat="1" ht="21">
      <c r="A718" s="42"/>
      <c r="B718" s="171"/>
      <c r="C718" s="171"/>
      <c r="D718" s="171"/>
      <c r="E718" s="171"/>
      <c r="F718" s="171"/>
      <c r="K718" s="177"/>
    </row>
    <row r="719" spans="1:11" s="172" customFormat="1" ht="21">
      <c r="A719" s="42"/>
      <c r="B719" s="171"/>
      <c r="C719" s="171"/>
      <c r="D719" s="171"/>
      <c r="E719" s="171"/>
      <c r="F719" s="171"/>
      <c r="K719" s="177"/>
    </row>
    <row r="720" spans="1:11" s="172" customFormat="1" ht="21">
      <c r="A720" s="42"/>
      <c r="B720" s="171"/>
      <c r="C720" s="171"/>
      <c r="D720" s="171"/>
      <c r="E720" s="171"/>
      <c r="F720" s="171"/>
      <c r="K720" s="177"/>
    </row>
    <row r="721" spans="1:11" s="172" customFormat="1" ht="21">
      <c r="A721" s="42"/>
      <c r="B721" s="171"/>
      <c r="C721" s="171"/>
      <c r="D721" s="171"/>
      <c r="E721" s="171"/>
      <c r="F721" s="171"/>
      <c r="K721" s="177"/>
    </row>
    <row r="722" spans="1:11" s="172" customFormat="1" ht="21">
      <c r="A722" s="42"/>
      <c r="B722" s="171"/>
      <c r="C722" s="171"/>
      <c r="D722" s="171"/>
      <c r="E722" s="171"/>
      <c r="F722" s="171"/>
      <c r="K722" s="177"/>
    </row>
    <row r="723" spans="1:11" s="172" customFormat="1" ht="21">
      <c r="A723" s="42"/>
      <c r="B723" s="171"/>
      <c r="C723" s="171"/>
      <c r="D723" s="171"/>
      <c r="E723" s="171"/>
      <c r="F723" s="171"/>
      <c r="K723" s="177"/>
    </row>
    <row r="724" spans="1:11" s="172" customFormat="1" ht="21">
      <c r="A724" s="42"/>
      <c r="B724" s="171"/>
      <c r="C724" s="171"/>
      <c r="D724" s="171"/>
      <c r="E724" s="171"/>
      <c r="F724" s="171"/>
      <c r="K724" s="177"/>
    </row>
    <row r="725" spans="1:11" s="172" customFormat="1" ht="21">
      <c r="A725" s="42"/>
      <c r="B725" s="171"/>
      <c r="C725" s="171"/>
      <c r="D725" s="171"/>
      <c r="E725" s="171"/>
      <c r="F725" s="171"/>
      <c r="K725" s="177"/>
    </row>
    <row r="726" spans="1:11" s="172" customFormat="1" ht="21">
      <c r="A726" s="42"/>
      <c r="B726" s="171"/>
      <c r="C726" s="171"/>
      <c r="D726" s="171"/>
      <c r="E726" s="171"/>
      <c r="F726" s="171"/>
      <c r="K726" s="177"/>
    </row>
    <row r="727" spans="1:11" s="172" customFormat="1" ht="21">
      <c r="A727" s="42"/>
      <c r="B727" s="171"/>
      <c r="C727" s="171"/>
      <c r="D727" s="171"/>
      <c r="E727" s="171"/>
      <c r="F727" s="171"/>
      <c r="K727" s="177"/>
    </row>
    <row r="728" spans="1:11" s="172" customFormat="1" ht="21">
      <c r="A728" s="42"/>
      <c r="B728" s="171"/>
      <c r="C728" s="171"/>
      <c r="D728" s="171"/>
      <c r="E728" s="171"/>
      <c r="F728" s="171"/>
      <c r="K728" s="177"/>
    </row>
    <row r="729" spans="1:11" s="172" customFormat="1" ht="21">
      <c r="A729" s="42"/>
      <c r="B729" s="171"/>
      <c r="C729" s="171"/>
      <c r="D729" s="171"/>
      <c r="E729" s="171"/>
      <c r="F729" s="171"/>
      <c r="K729" s="177"/>
    </row>
    <row r="730" spans="1:11" s="172" customFormat="1" ht="21">
      <c r="A730" s="42"/>
      <c r="B730" s="171"/>
      <c r="C730" s="171"/>
      <c r="D730" s="171"/>
      <c r="E730" s="171"/>
      <c r="F730" s="171"/>
      <c r="K730" s="177"/>
    </row>
    <row r="731" spans="1:11" s="172" customFormat="1" ht="21">
      <c r="A731" s="42"/>
      <c r="B731" s="171"/>
      <c r="C731" s="171"/>
      <c r="D731" s="171"/>
      <c r="E731" s="171"/>
      <c r="F731" s="171"/>
      <c r="K731" s="177"/>
    </row>
    <row r="732" spans="1:11" s="172" customFormat="1" ht="38.25" customHeight="1">
      <c r="A732" s="42"/>
      <c r="B732" s="171"/>
      <c r="C732" s="171"/>
      <c r="D732" s="171"/>
      <c r="E732" s="171"/>
      <c r="F732" s="171"/>
      <c r="K732" s="177"/>
    </row>
    <row r="733" spans="1:11" s="172" customFormat="1" ht="21">
      <c r="A733" s="42"/>
      <c r="B733" s="171"/>
      <c r="C733" s="171"/>
      <c r="D733" s="171"/>
      <c r="E733" s="171"/>
      <c r="F733" s="171"/>
      <c r="K733" s="177"/>
    </row>
    <row r="734" spans="2:7" ht="21">
      <c r="B734" s="171"/>
      <c r="C734" s="171"/>
      <c r="D734" s="171"/>
      <c r="E734" s="171"/>
      <c r="F734" s="171"/>
      <c r="G734" s="58">
        <f>(IF(E693&lt;&gt;0,$G$2,IF(F693&lt;&gt;0,$G$2,"")))</f>
      </c>
    </row>
  </sheetData>
  <sheetProtection selectLockedCells="1" selectUnlockedCells="1"/>
  <mergeCells count="145">
    <mergeCell ref="B7:D7"/>
    <mergeCell ref="B9:D9"/>
    <mergeCell ref="B12:D12"/>
    <mergeCell ref="C22:D22"/>
    <mergeCell ref="C23:D23"/>
    <mergeCell ref="C24:D24"/>
    <mergeCell ref="C19:D19"/>
    <mergeCell ref="C20:D20"/>
    <mergeCell ref="C21:D21"/>
    <mergeCell ref="C38:D38"/>
    <mergeCell ref="C25:D25"/>
    <mergeCell ref="C26:D26"/>
    <mergeCell ref="C27:D27"/>
    <mergeCell ref="C28:D28"/>
    <mergeCell ref="C29:D29"/>
    <mergeCell ref="C30:D30"/>
    <mergeCell ref="B56:D56"/>
    <mergeCell ref="B59:D59"/>
    <mergeCell ref="C70:D70"/>
    <mergeCell ref="C39:D39"/>
    <mergeCell ref="C40:D40"/>
    <mergeCell ref="C41:D41"/>
    <mergeCell ref="C44:D44"/>
    <mergeCell ref="C45:D45"/>
    <mergeCell ref="C48:D48"/>
    <mergeCell ref="B54:D54"/>
    <mergeCell ref="C47:D47"/>
    <mergeCell ref="C46:D46"/>
    <mergeCell ref="C43:D43"/>
    <mergeCell ref="C31:D31"/>
    <mergeCell ref="C32:D32"/>
    <mergeCell ref="C33:D33"/>
    <mergeCell ref="C34:D34"/>
    <mergeCell ref="C35:D35"/>
    <mergeCell ref="C36:D36"/>
    <mergeCell ref="C37:D37"/>
    <mergeCell ref="C78:D78"/>
    <mergeCell ref="C66:D66"/>
    <mergeCell ref="C67:D67"/>
    <mergeCell ref="C68:D68"/>
    <mergeCell ref="C69:D69"/>
    <mergeCell ref="C77:D77"/>
    <mergeCell ref="C76:D76"/>
    <mergeCell ref="C73:D73"/>
    <mergeCell ref="C72:D72"/>
    <mergeCell ref="C71:D71"/>
    <mergeCell ref="O63:O65"/>
    <mergeCell ref="C64:D64"/>
    <mergeCell ref="C65:D65"/>
    <mergeCell ref="C63:D63"/>
    <mergeCell ref="N63:N65"/>
    <mergeCell ref="L63:L65"/>
    <mergeCell ref="M63:M65"/>
    <mergeCell ref="C74:D74"/>
    <mergeCell ref="C75:D75"/>
    <mergeCell ref="C84:D84"/>
    <mergeCell ref="C85:D85"/>
    <mergeCell ref="B99:D99"/>
    <mergeCell ref="C86:D86"/>
    <mergeCell ref="C87:D87"/>
    <mergeCell ref="C80:D80"/>
    <mergeCell ref="C81:D81"/>
    <mergeCell ref="C82:D82"/>
    <mergeCell ref="C83:D83"/>
    <mergeCell ref="C127:D127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C114:D114"/>
    <mergeCell ref="C117:D117"/>
    <mergeCell ref="C118:D118"/>
    <mergeCell ref="C126:D126"/>
    <mergeCell ref="C110:D110"/>
    <mergeCell ref="C111:D111"/>
    <mergeCell ref="C112:D112"/>
    <mergeCell ref="C113:D113"/>
    <mergeCell ref="B101:D101"/>
    <mergeCell ref="B104:D104"/>
    <mergeCell ref="C108:D108"/>
    <mergeCell ref="C109:D109"/>
    <mergeCell ref="C115:D115"/>
    <mergeCell ref="B157:D157"/>
    <mergeCell ref="C131:D131"/>
    <mergeCell ref="C119:D119"/>
    <mergeCell ref="C121:D121"/>
    <mergeCell ref="C122:D122"/>
    <mergeCell ref="C123:D123"/>
    <mergeCell ref="C128:D128"/>
    <mergeCell ref="C116:D116"/>
    <mergeCell ref="C129:D129"/>
    <mergeCell ref="C124:D124"/>
    <mergeCell ref="C125:D125"/>
    <mergeCell ref="C174:D174"/>
    <mergeCell ref="C130:D130"/>
    <mergeCell ref="C161:D161"/>
    <mergeCell ref="C162:D162"/>
    <mergeCell ref="C163:D163"/>
    <mergeCell ref="C176:D176"/>
    <mergeCell ref="C173:D173"/>
    <mergeCell ref="C167:D167"/>
    <mergeCell ref="C168:D168"/>
    <mergeCell ref="C164:D164"/>
    <mergeCell ref="C165:D165"/>
    <mergeCell ref="C205:D205"/>
    <mergeCell ref="C206:D206"/>
    <mergeCell ref="C203:D203"/>
    <mergeCell ref="C169:D169"/>
    <mergeCell ref="C170:D170"/>
    <mergeCell ref="C171:D171"/>
    <mergeCell ref="C172:D172"/>
    <mergeCell ref="C181:D181"/>
    <mergeCell ref="C182:D182"/>
    <mergeCell ref="C179:D179"/>
    <mergeCell ref="C209:D209"/>
    <mergeCell ref="C198:D198"/>
    <mergeCell ref="C199:D199"/>
    <mergeCell ref="C185:D185"/>
    <mergeCell ref="B189:D189"/>
    <mergeCell ref="B194:D194"/>
    <mergeCell ref="B191:D191"/>
    <mergeCell ref="C207:D207"/>
    <mergeCell ref="C208:D208"/>
    <mergeCell ref="C201:D201"/>
    <mergeCell ref="C183:D183"/>
    <mergeCell ref="C184:D184"/>
    <mergeCell ref="C166:D166"/>
    <mergeCell ref="C204:D204"/>
    <mergeCell ref="C200:D200"/>
    <mergeCell ref="C177:D177"/>
    <mergeCell ref="C178:D178"/>
    <mergeCell ref="C175:D175"/>
    <mergeCell ref="C202:D202"/>
    <mergeCell ref="C180:D180"/>
    <mergeCell ref="C132:D132"/>
    <mergeCell ref="B136:D136"/>
    <mergeCell ref="B138:D138"/>
    <mergeCell ref="B141:D141"/>
    <mergeCell ref="B152:D152"/>
    <mergeCell ref="B154:D154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5"/>
  <sheetViews>
    <sheetView tabSelected="1" zoomScale="71" zoomScaleNormal="71" zoomScaleSheetLayoutView="75" workbookViewId="0" topLeftCell="B610">
      <selection activeCell="G388" sqref="G388"/>
    </sheetView>
  </sheetViews>
  <sheetFormatPr defaultColWidth="9.00390625" defaultRowHeight="12.75"/>
  <cols>
    <col min="1" max="1" width="5.75390625" style="1" hidden="1" customWidth="1"/>
    <col min="2" max="2" width="8.25390625" style="1" customWidth="1"/>
    <col min="3" max="3" width="10.375" style="1" customWidth="1"/>
    <col min="4" max="4" width="92.625" style="2" customWidth="1"/>
    <col min="5" max="8" width="19.25390625" style="1" customWidth="1"/>
    <col min="9" max="9" width="19.625" style="1" customWidth="1"/>
    <col min="10" max="10" width="19.125" style="1" customWidth="1"/>
    <col min="11" max="11" width="22.00390625" style="1" customWidth="1"/>
    <col min="12" max="12" width="27.875" style="1" customWidth="1"/>
    <col min="13" max="26" width="11.75390625" style="402" customWidth="1"/>
    <col min="27" max="16384" width="9.125" style="402" customWidth="1"/>
  </cols>
  <sheetData>
    <row r="1" spans="1:12" ht="18.75" customHeight="1" hidden="1">
      <c r="A1" s="1" t="s">
        <v>1875</v>
      </c>
      <c r="C1" s="1" t="s">
        <v>1877</v>
      </c>
      <c r="D1" s="2" t="s">
        <v>1878</v>
      </c>
      <c r="E1" s="1" t="s">
        <v>1879</v>
      </c>
      <c r="H1" s="1" t="s">
        <v>1880</v>
      </c>
      <c r="I1" s="1" t="s">
        <v>1880</v>
      </c>
      <c r="J1" s="1" t="s">
        <v>1880</v>
      </c>
      <c r="K1" s="1" t="s">
        <v>1880</v>
      </c>
      <c r="L1" s="1" t="s">
        <v>1880</v>
      </c>
    </row>
    <row r="2" spans="1:12" ht="12.75" customHeight="1">
      <c r="A2" s="344">
        <v>2</v>
      </c>
      <c r="B2" s="344"/>
      <c r="C2" s="344"/>
      <c r="D2" s="359"/>
      <c r="E2" s="344"/>
      <c r="F2" s="344"/>
      <c r="G2" s="344"/>
      <c r="H2" s="344"/>
      <c r="I2" s="344"/>
      <c r="J2" s="344"/>
      <c r="K2" s="344"/>
      <c r="L2" s="344"/>
    </row>
    <row r="3" spans="1:12" ht="15">
      <c r="A3" s="344"/>
      <c r="B3" s="344"/>
      <c r="C3" s="344"/>
      <c r="D3" s="359"/>
      <c r="E3" s="364"/>
      <c r="F3" s="364"/>
      <c r="G3" s="364"/>
      <c r="H3" s="344"/>
      <c r="I3" s="344"/>
      <c r="J3" s="344"/>
      <c r="K3" s="344"/>
      <c r="L3" s="344"/>
    </row>
    <row r="4" spans="1:12" ht="15">
      <c r="A4" s="344"/>
      <c r="B4" s="344"/>
      <c r="C4" s="344"/>
      <c r="D4" s="359"/>
      <c r="E4" s="365"/>
      <c r="F4" s="365"/>
      <c r="G4" s="365"/>
      <c r="H4" s="344"/>
      <c r="I4" s="344"/>
      <c r="J4" s="344"/>
      <c r="K4" s="344"/>
      <c r="L4" s="344"/>
    </row>
    <row r="5" spans="1:12" ht="15">
      <c r="A5" s="344"/>
      <c r="B5" s="344"/>
      <c r="C5" s="366" t="str">
        <f>VLOOKUP(E17,list!A:C,3,FALSE)</f>
        <v>ФОРМУЛЯР   Б - 1</v>
      </c>
      <c r="D5" s="359"/>
      <c r="E5" s="344" t="s">
        <v>563</v>
      </c>
      <c r="F5" s="344"/>
      <c r="G5" s="344"/>
      <c r="H5" s="344" t="s">
        <v>563</v>
      </c>
      <c r="I5" s="344" t="s">
        <v>563</v>
      </c>
      <c r="J5" s="344" t="s">
        <v>563</v>
      </c>
      <c r="K5" s="344" t="s">
        <v>563</v>
      </c>
      <c r="L5" s="344" t="s">
        <v>563</v>
      </c>
    </row>
    <row r="6" spans="1:12" ht="15">
      <c r="A6" s="344"/>
      <c r="B6" s="344"/>
      <c r="C6" s="358"/>
      <c r="D6" s="360"/>
      <c r="E6" s="365"/>
      <c r="F6" s="365"/>
      <c r="G6" s="365"/>
      <c r="H6" s="344" t="s">
        <v>563</v>
      </c>
      <c r="I6" s="344" t="s">
        <v>563</v>
      </c>
      <c r="J6" s="344" t="s">
        <v>563</v>
      </c>
      <c r="K6" s="344" t="s">
        <v>563</v>
      </c>
      <c r="L6" s="344" t="s">
        <v>563</v>
      </c>
    </row>
    <row r="7" spans="1:12" ht="15">
      <c r="A7" s="344"/>
      <c r="B7" s="1804" t="str">
        <f>VLOOKUP(E15,SMETKA,2,FALSE)</f>
        <v>ОТЧЕТНИ ДАННИ ПО ЕБК ЗА ИЗПЪЛНЕНИЕТО НА БЮДЖЕТА</v>
      </c>
      <c r="C7" s="1805"/>
      <c r="D7" s="1805"/>
      <c r="E7" s="1053"/>
      <c r="F7" s="1053"/>
      <c r="G7" s="1053"/>
      <c r="H7" s="1053"/>
      <c r="I7" s="1053"/>
      <c r="J7" s="1053"/>
      <c r="K7" s="1053"/>
      <c r="L7" s="1053"/>
    </row>
    <row r="8" spans="1:12" ht="18.75" customHeight="1">
      <c r="A8" s="344"/>
      <c r="B8" s="344"/>
      <c r="C8" s="358"/>
      <c r="D8" s="360"/>
      <c r="E8" s="439" t="s">
        <v>1452</v>
      </c>
      <c r="F8" s="439"/>
      <c r="G8" s="439"/>
      <c r="H8" s="1129" t="s">
        <v>1377</v>
      </c>
      <c r="I8" s="367"/>
      <c r="J8" s="367"/>
      <c r="K8" s="367"/>
      <c r="L8" s="367"/>
    </row>
    <row r="9" spans="2:12" ht="27" customHeight="1" thickBot="1">
      <c r="B9" s="1806" t="s">
        <v>1941</v>
      </c>
      <c r="C9" s="1807"/>
      <c r="D9" s="1808"/>
      <c r="E9" s="1502" t="s">
        <v>1936</v>
      </c>
      <c r="F9" s="1502" t="s">
        <v>1948</v>
      </c>
      <c r="G9" s="367"/>
      <c r="H9" s="1051"/>
      <c r="I9" s="367"/>
      <c r="J9" s="367"/>
      <c r="K9" s="402"/>
      <c r="L9" s="402"/>
    </row>
    <row r="10" spans="1:12" ht="16.5" thickBot="1">
      <c r="A10" s="344"/>
      <c r="B10" s="361" t="s">
        <v>1454</v>
      </c>
      <c r="C10" s="344"/>
      <c r="D10" s="359"/>
      <c r="E10" s="1482" t="s">
        <v>1437</v>
      </c>
      <c r="F10" s="1483" t="s">
        <v>1942</v>
      </c>
      <c r="G10" s="367"/>
      <c r="H10" s="1051"/>
      <c r="I10" s="1051"/>
      <c r="J10" s="367"/>
      <c r="K10" s="402"/>
      <c r="L10" s="402"/>
    </row>
    <row r="11" spans="1:12" ht="6" customHeight="1" thickBot="1">
      <c r="A11" s="344"/>
      <c r="B11" s="361"/>
      <c r="C11" s="344"/>
      <c r="D11" s="359"/>
      <c r="E11" s="361"/>
      <c r="F11" s="344"/>
      <c r="G11" s="367"/>
      <c r="H11" s="367"/>
      <c r="I11" s="367"/>
      <c r="J11" s="367"/>
      <c r="K11" s="402"/>
      <c r="L11" s="402"/>
    </row>
    <row r="12" spans="2:12" ht="27" customHeight="1" thickBot="1">
      <c r="B12" s="1792" t="e">
        <f>VLOOKUP(F12,PRBK,2,FALSE)</f>
        <v>#N/A</v>
      </c>
      <c r="C12" s="1793"/>
      <c r="D12" s="1794"/>
      <c r="E12" s="1474" t="s">
        <v>490</v>
      </c>
      <c r="F12" s="1484" t="s">
        <v>1943</v>
      </c>
      <c r="G12" s="367"/>
      <c r="H12" s="1052"/>
      <c r="I12" s="1053"/>
      <c r="J12" s="370"/>
      <c r="K12" s="402"/>
      <c r="L12" s="402"/>
    </row>
    <row r="13" spans="2:12" ht="18" customHeight="1">
      <c r="B13" s="430" t="s">
        <v>1453</v>
      </c>
      <c r="C13" s="344"/>
      <c r="D13" s="359"/>
      <c r="E13" s="1132"/>
      <c r="F13" s="1132"/>
      <c r="G13" s="1132"/>
      <c r="H13" s="1051"/>
      <c r="I13" s="367"/>
      <c r="J13" s="1052"/>
      <c r="K13" s="1053"/>
      <c r="L13" s="370"/>
    </row>
    <row r="14" spans="2:12" ht="20.25" customHeight="1">
      <c r="B14" s="361"/>
      <c r="C14" s="344"/>
      <c r="D14" s="359"/>
      <c r="E14" s="1132"/>
      <c r="F14" s="1132"/>
      <c r="G14" s="1132"/>
      <c r="H14" s="1051"/>
      <c r="I14" s="367"/>
      <c r="J14" s="1052"/>
      <c r="K14" s="1053"/>
      <c r="L14" s="370"/>
    </row>
    <row r="15" spans="2:12" ht="21" customHeight="1">
      <c r="B15" s="361"/>
      <c r="C15" s="344"/>
      <c r="D15" s="1133"/>
      <c r="E15" s="1501"/>
      <c r="F15" s="1501"/>
      <c r="G15" s="1501"/>
      <c r="H15" s="1500"/>
      <c r="I15" s="367"/>
      <c r="J15" s="1052"/>
      <c r="K15" s="1053"/>
      <c r="L15" s="370"/>
    </row>
    <row r="16" spans="1:12" ht="7.5" customHeight="1">
      <c r="A16" s="4"/>
      <c r="B16" s="368"/>
      <c r="C16" s="368"/>
      <c r="D16" s="368"/>
      <c r="E16" s="369"/>
      <c r="F16" s="369"/>
      <c r="G16" s="369"/>
      <c r="H16" s="367"/>
      <c r="I16" s="367"/>
      <c r="J16" s="1052"/>
      <c r="K16" s="1053"/>
      <c r="L16" s="370"/>
    </row>
    <row r="17" spans="1:12" ht="19.5" customHeight="1">
      <c r="A17" s="4"/>
      <c r="B17" s="344"/>
      <c r="C17" s="358"/>
      <c r="D17" s="1497" t="s">
        <v>156</v>
      </c>
      <c r="E17" s="1498">
        <v>0</v>
      </c>
      <c r="F17" s="1499" t="s">
        <v>1932</v>
      </c>
      <c r="G17" s="1053"/>
      <c r="H17" s="1053"/>
      <c r="I17" s="1053"/>
      <c r="J17" s="370"/>
      <c r="K17" s="402"/>
      <c r="L17" s="402"/>
    </row>
    <row r="18" spans="2:12" ht="16.5" thickBot="1">
      <c r="B18" s="344"/>
      <c r="C18" s="358"/>
      <c r="D18" s="360"/>
      <c r="H18" s="362"/>
      <c r="I18" s="362"/>
      <c r="J18" s="362"/>
      <c r="K18" s="362"/>
      <c r="L18" s="456" t="s">
        <v>567</v>
      </c>
    </row>
    <row r="19" spans="1:12" ht="22.5" customHeight="1" thickBot="1">
      <c r="A19" s="525"/>
      <c r="B19" s="440"/>
      <c r="C19" s="441"/>
      <c r="D19" s="442" t="s">
        <v>374</v>
      </c>
      <c r="E19" s="1739" t="s">
        <v>1913</v>
      </c>
      <c r="F19" s="1740"/>
      <c r="G19" s="1740"/>
      <c r="H19" s="1741"/>
      <c r="I19" s="1541" t="s">
        <v>373</v>
      </c>
      <c r="J19" s="1544"/>
      <c r="K19" s="1545"/>
      <c r="L19" s="1546"/>
    </row>
    <row r="20" spans="1:12" ht="49.5" customHeight="1">
      <c r="A20" s="525"/>
      <c r="B20" s="453" t="s">
        <v>1431</v>
      </c>
      <c r="C20" s="454" t="s">
        <v>571</v>
      </c>
      <c r="D20" s="455" t="s">
        <v>372</v>
      </c>
      <c r="E20" s="1542" t="s">
        <v>1937</v>
      </c>
      <c r="F20" s="1542" t="s">
        <v>1908</v>
      </c>
      <c r="G20" s="1542" t="s">
        <v>1922</v>
      </c>
      <c r="H20" s="1542" t="s">
        <v>1909</v>
      </c>
      <c r="I20" s="1542" t="s">
        <v>1910</v>
      </c>
      <c r="J20" s="1542" t="s">
        <v>1911</v>
      </c>
      <c r="K20" s="1542" t="s">
        <v>1912</v>
      </c>
      <c r="L20" s="1543" t="s">
        <v>1938</v>
      </c>
    </row>
    <row r="21" spans="1:12" ht="18.75">
      <c r="A21" s="525"/>
      <c r="B21" s="448"/>
      <c r="C21" s="449"/>
      <c r="D21" s="450" t="s">
        <v>572</v>
      </c>
      <c r="E21" s="451" t="s">
        <v>1883</v>
      </c>
      <c r="F21" s="451"/>
      <c r="G21" s="451"/>
      <c r="H21" s="452"/>
      <c r="I21" s="444" t="s">
        <v>874</v>
      </c>
      <c r="J21" s="445" t="s">
        <v>875</v>
      </c>
      <c r="K21" s="446" t="s">
        <v>846</v>
      </c>
      <c r="L21" s="447" t="s">
        <v>334</v>
      </c>
    </row>
    <row r="22" spans="1:26" s="403" customFormat="1" ht="18.75" customHeight="1">
      <c r="A22" s="526">
        <v>5</v>
      </c>
      <c r="B22" s="343">
        <v>100</v>
      </c>
      <c r="C22" s="1809" t="s">
        <v>573</v>
      </c>
      <c r="D22" s="1810"/>
      <c r="E22" s="443">
        <f aca="true" t="shared" si="0" ref="E22:L22">SUM(E23:E27)</f>
        <v>0</v>
      </c>
      <c r="F22" s="443">
        <f>SUM(F23:F27)</f>
        <v>0</v>
      </c>
      <c r="G22" s="443">
        <f>SUM(G23:G27)</f>
        <v>0</v>
      </c>
      <c r="H22" s="443">
        <f>SUM(H23:H27)</f>
        <v>0</v>
      </c>
      <c r="I22" s="637">
        <f t="shared" si="0"/>
        <v>0</v>
      </c>
      <c r="J22" s="638">
        <f t="shared" si="0"/>
        <v>0</v>
      </c>
      <c r="K22" s="639">
        <f t="shared" si="0"/>
        <v>0</v>
      </c>
      <c r="L22" s="640">
        <f t="shared" si="0"/>
        <v>0</v>
      </c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</row>
    <row r="23" spans="1:12" ht="18.75" customHeight="1">
      <c r="A23" s="527">
        <v>10</v>
      </c>
      <c r="B23" s="345"/>
      <c r="C23" s="346">
        <v>101</v>
      </c>
      <c r="D23" s="347" t="s">
        <v>574</v>
      </c>
      <c r="E23" s="647">
        <f>F23+G23+H23</f>
        <v>0</v>
      </c>
      <c r="F23" s="1450">
        <v>0</v>
      </c>
      <c r="G23" s="1450">
        <v>0</v>
      </c>
      <c r="H23" s="1450">
        <v>0</v>
      </c>
      <c r="I23" s="1450">
        <v>0</v>
      </c>
      <c r="J23" s="1450">
        <v>0</v>
      </c>
      <c r="K23" s="1450">
        <v>0</v>
      </c>
      <c r="L23" s="580">
        <f>I23+J23+K23</f>
        <v>0</v>
      </c>
    </row>
    <row r="24" spans="1:26" ht="18.75" customHeight="1">
      <c r="A24" s="527">
        <v>15</v>
      </c>
      <c r="B24" s="345"/>
      <c r="C24" s="348">
        <v>102</v>
      </c>
      <c r="D24" s="349" t="s">
        <v>575</v>
      </c>
      <c r="E24" s="647">
        <f aca="true" t="shared" si="1" ref="E24:E61">F24+G24+H24</f>
        <v>0</v>
      </c>
      <c r="F24" s="1450">
        <v>0</v>
      </c>
      <c r="G24" s="1450">
        <v>0</v>
      </c>
      <c r="H24" s="1450">
        <v>0</v>
      </c>
      <c r="I24" s="1450">
        <v>0</v>
      </c>
      <c r="J24" s="1450">
        <v>0</v>
      </c>
      <c r="K24" s="1450">
        <v>0</v>
      </c>
      <c r="L24" s="580">
        <f aca="true" t="shared" si="2" ref="L24:L68">I24+J24+K24</f>
        <v>0</v>
      </c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</row>
    <row r="25" spans="1:12" ht="18.75" customHeight="1">
      <c r="A25" s="527">
        <v>20</v>
      </c>
      <c r="B25" s="345"/>
      <c r="C25" s="348">
        <v>103</v>
      </c>
      <c r="D25" s="349" t="s">
        <v>576</v>
      </c>
      <c r="E25" s="647">
        <f t="shared" si="1"/>
        <v>0</v>
      </c>
      <c r="F25" s="1450">
        <v>0</v>
      </c>
      <c r="G25" s="649"/>
      <c r="H25" s="1450">
        <v>0</v>
      </c>
      <c r="I25" s="1450">
        <v>0</v>
      </c>
      <c r="J25" s="649"/>
      <c r="K25" s="1450">
        <v>0</v>
      </c>
      <c r="L25" s="580">
        <f t="shared" si="2"/>
        <v>0</v>
      </c>
    </row>
    <row r="26" spans="1:12" ht="18.75" customHeight="1">
      <c r="A26" s="527">
        <v>21</v>
      </c>
      <c r="B26" s="345"/>
      <c r="C26" s="348">
        <v>108</v>
      </c>
      <c r="D26" s="350" t="s">
        <v>1882</v>
      </c>
      <c r="E26" s="647">
        <f t="shared" si="1"/>
        <v>0</v>
      </c>
      <c r="F26" s="1450">
        <v>0</v>
      </c>
      <c r="G26" s="1450">
        <v>0</v>
      </c>
      <c r="H26" s="1450">
        <v>0</v>
      </c>
      <c r="I26" s="1450">
        <v>0</v>
      </c>
      <c r="J26" s="1450">
        <v>0</v>
      </c>
      <c r="K26" s="1450">
        <v>0</v>
      </c>
      <c r="L26" s="580">
        <f t="shared" si="2"/>
        <v>0</v>
      </c>
    </row>
    <row r="27" spans="1:12" ht="21" customHeight="1">
      <c r="A27" s="527">
        <v>22</v>
      </c>
      <c r="B27" s="345"/>
      <c r="C27" s="371">
        <v>109</v>
      </c>
      <c r="D27" s="372" t="s">
        <v>915</v>
      </c>
      <c r="E27" s="647">
        <f t="shared" si="1"/>
        <v>0</v>
      </c>
      <c r="F27" s="1450">
        <v>0</v>
      </c>
      <c r="G27" s="1450">
        <v>0</v>
      </c>
      <c r="H27" s="1450">
        <v>0</v>
      </c>
      <c r="I27" s="1450">
        <v>0</v>
      </c>
      <c r="J27" s="1450">
        <v>0</v>
      </c>
      <c r="K27" s="1450">
        <v>0</v>
      </c>
      <c r="L27" s="580">
        <f t="shared" si="2"/>
        <v>0</v>
      </c>
    </row>
    <row r="28" spans="1:26" s="404" customFormat="1" ht="18.75" customHeight="1">
      <c r="A28" s="528">
        <v>25</v>
      </c>
      <c r="B28" s="373">
        <v>200</v>
      </c>
      <c r="C28" s="1799" t="s">
        <v>577</v>
      </c>
      <c r="D28" s="1800"/>
      <c r="E28" s="376">
        <f aca="true" t="shared" si="3" ref="E28:L28">SUM(E29:E32)</f>
        <v>0</v>
      </c>
      <c r="F28" s="376">
        <f t="shared" si="3"/>
        <v>0</v>
      </c>
      <c r="G28" s="376">
        <f t="shared" si="3"/>
        <v>0</v>
      </c>
      <c r="H28" s="376">
        <f t="shared" si="3"/>
        <v>0</v>
      </c>
      <c r="I28" s="646">
        <f t="shared" si="3"/>
        <v>0</v>
      </c>
      <c r="J28" s="646">
        <f t="shared" si="3"/>
        <v>0</v>
      </c>
      <c r="K28" s="646">
        <f t="shared" si="3"/>
        <v>0</v>
      </c>
      <c r="L28" s="646">
        <f t="shared" si="3"/>
        <v>0</v>
      </c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</row>
    <row r="29" spans="1:12" ht="18.75" customHeight="1">
      <c r="A29" s="527">
        <v>30</v>
      </c>
      <c r="B29" s="352"/>
      <c r="C29" s="346">
        <v>201</v>
      </c>
      <c r="D29" s="347" t="s">
        <v>578</v>
      </c>
      <c r="E29" s="647">
        <f t="shared" si="1"/>
        <v>0</v>
      </c>
      <c r="F29" s="1450">
        <v>0</v>
      </c>
      <c r="G29" s="1450">
        <v>0</v>
      </c>
      <c r="H29" s="1450">
        <v>0</v>
      </c>
      <c r="I29" s="1450">
        <v>0</v>
      </c>
      <c r="J29" s="1450">
        <v>0</v>
      </c>
      <c r="K29" s="1450">
        <v>0</v>
      </c>
      <c r="L29" s="580">
        <f t="shared" si="2"/>
        <v>0</v>
      </c>
    </row>
    <row r="30" spans="1:26" ht="18.75" customHeight="1">
      <c r="A30" s="527">
        <v>35</v>
      </c>
      <c r="B30" s="352"/>
      <c r="C30" s="348">
        <v>202</v>
      </c>
      <c r="D30" s="349" t="s">
        <v>579</v>
      </c>
      <c r="E30" s="647">
        <f t="shared" si="1"/>
        <v>0</v>
      </c>
      <c r="F30" s="1450">
        <v>0</v>
      </c>
      <c r="G30" s="1450">
        <v>0</v>
      </c>
      <c r="H30" s="1450">
        <v>0</v>
      </c>
      <c r="I30" s="1450">
        <v>0</v>
      </c>
      <c r="J30" s="1450">
        <v>0</v>
      </c>
      <c r="K30" s="1450">
        <v>0</v>
      </c>
      <c r="L30" s="580">
        <f t="shared" si="2"/>
        <v>0</v>
      </c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</row>
    <row r="31" spans="1:12" ht="18.75" customHeight="1">
      <c r="A31" s="527">
        <v>40</v>
      </c>
      <c r="B31" s="352"/>
      <c r="C31" s="348">
        <v>203</v>
      </c>
      <c r="D31" s="349" t="s">
        <v>580</v>
      </c>
      <c r="E31" s="647">
        <f t="shared" si="1"/>
        <v>0</v>
      </c>
      <c r="F31" s="1450">
        <v>0</v>
      </c>
      <c r="G31" s="1450">
        <v>0</v>
      </c>
      <c r="H31" s="1450">
        <v>0</v>
      </c>
      <c r="I31" s="1450">
        <v>0</v>
      </c>
      <c r="J31" s="1450">
        <v>0</v>
      </c>
      <c r="K31" s="1450">
        <v>0</v>
      </c>
      <c r="L31" s="580">
        <f t="shared" si="2"/>
        <v>0</v>
      </c>
    </row>
    <row r="32" spans="1:12" ht="18.75" customHeight="1">
      <c r="A32" s="527">
        <v>45</v>
      </c>
      <c r="B32" s="352"/>
      <c r="C32" s="371">
        <v>204</v>
      </c>
      <c r="D32" s="378" t="s">
        <v>581</v>
      </c>
      <c r="E32" s="647">
        <f t="shared" si="1"/>
        <v>0</v>
      </c>
      <c r="F32" s="1450">
        <v>0</v>
      </c>
      <c r="G32" s="1450">
        <v>0</v>
      </c>
      <c r="H32" s="1450">
        <v>0</v>
      </c>
      <c r="I32" s="1450">
        <v>0</v>
      </c>
      <c r="J32" s="1450">
        <v>0</v>
      </c>
      <c r="K32" s="1450">
        <v>0</v>
      </c>
      <c r="L32" s="580">
        <f t="shared" si="2"/>
        <v>0</v>
      </c>
    </row>
    <row r="33" spans="1:26" s="404" customFormat="1" ht="18.75" customHeight="1">
      <c r="A33" s="528">
        <v>50</v>
      </c>
      <c r="B33" s="373">
        <v>400</v>
      </c>
      <c r="C33" s="1799" t="s">
        <v>582</v>
      </c>
      <c r="D33" s="1800"/>
      <c r="E33" s="377">
        <f aca="true" t="shared" si="4" ref="E33:L33">SUM(E34:E38)</f>
        <v>0</v>
      </c>
      <c r="F33" s="377">
        <f t="shared" si="4"/>
        <v>0</v>
      </c>
      <c r="G33" s="377">
        <f t="shared" si="4"/>
        <v>0</v>
      </c>
      <c r="H33" s="377">
        <f t="shared" si="4"/>
        <v>0</v>
      </c>
      <c r="I33" s="643">
        <f t="shared" si="4"/>
        <v>0</v>
      </c>
      <c r="J33" s="644">
        <f t="shared" si="4"/>
        <v>0</v>
      </c>
      <c r="K33" s="645">
        <f t="shared" si="4"/>
        <v>0</v>
      </c>
      <c r="L33" s="646">
        <f t="shared" si="4"/>
        <v>0</v>
      </c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</row>
    <row r="34" spans="1:12" ht="18.75" customHeight="1">
      <c r="A34" s="527">
        <v>55</v>
      </c>
      <c r="B34" s="345"/>
      <c r="C34" s="346">
        <v>401</v>
      </c>
      <c r="D34" s="379" t="s">
        <v>583</v>
      </c>
      <c r="E34" s="647">
        <f t="shared" si="1"/>
        <v>0</v>
      </c>
      <c r="F34" s="1450">
        <v>0</v>
      </c>
      <c r="G34" s="1450">
        <v>0</v>
      </c>
      <c r="H34" s="1450">
        <v>0</v>
      </c>
      <c r="I34" s="1450">
        <v>0</v>
      </c>
      <c r="J34" s="1450">
        <v>0</v>
      </c>
      <c r="K34" s="1450">
        <v>0</v>
      </c>
      <c r="L34" s="580">
        <f t="shared" si="2"/>
        <v>0</v>
      </c>
    </row>
    <row r="35" spans="1:26" ht="18.75" customHeight="1">
      <c r="A35" s="527">
        <v>56</v>
      </c>
      <c r="B35" s="345"/>
      <c r="C35" s="348">
        <v>402</v>
      </c>
      <c r="D35" s="380" t="s">
        <v>584</v>
      </c>
      <c r="E35" s="647">
        <f t="shared" si="1"/>
        <v>0</v>
      </c>
      <c r="F35" s="1450">
        <v>0</v>
      </c>
      <c r="G35" s="1450">
        <v>0</v>
      </c>
      <c r="H35" s="1450">
        <v>0</v>
      </c>
      <c r="I35" s="1450">
        <v>0</v>
      </c>
      <c r="J35" s="1450">
        <v>0</v>
      </c>
      <c r="K35" s="1450">
        <v>0</v>
      </c>
      <c r="L35" s="580">
        <f t="shared" si="2"/>
        <v>0</v>
      </c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</row>
    <row r="36" spans="1:12" ht="18" customHeight="1">
      <c r="A36" s="527">
        <v>57</v>
      </c>
      <c r="B36" s="345"/>
      <c r="C36" s="348">
        <v>403</v>
      </c>
      <c r="D36" s="401" t="s">
        <v>362</v>
      </c>
      <c r="E36" s="647">
        <f t="shared" si="1"/>
        <v>0</v>
      </c>
      <c r="F36" s="1450">
        <v>0</v>
      </c>
      <c r="G36" s="1450">
        <v>0</v>
      </c>
      <c r="H36" s="1450">
        <v>0</v>
      </c>
      <c r="I36" s="1450">
        <v>0</v>
      </c>
      <c r="J36" s="1450">
        <v>0</v>
      </c>
      <c r="K36" s="1450">
        <v>0</v>
      </c>
      <c r="L36" s="580">
        <f t="shared" si="2"/>
        <v>0</v>
      </c>
    </row>
    <row r="37" spans="1:12" ht="18.75" customHeight="1">
      <c r="A37" s="527">
        <v>58</v>
      </c>
      <c r="B37" s="358"/>
      <c r="C37" s="348">
        <v>404</v>
      </c>
      <c r="D37" s="380" t="s">
        <v>585</v>
      </c>
      <c r="E37" s="647">
        <f t="shared" si="1"/>
        <v>0</v>
      </c>
      <c r="F37" s="1450">
        <v>0</v>
      </c>
      <c r="G37" s="1450">
        <v>0</v>
      </c>
      <c r="H37" s="1450">
        <v>0</v>
      </c>
      <c r="I37" s="1450">
        <v>0</v>
      </c>
      <c r="J37" s="1450">
        <v>0</v>
      </c>
      <c r="K37" s="1450">
        <v>0</v>
      </c>
      <c r="L37" s="580">
        <f t="shared" si="2"/>
        <v>0</v>
      </c>
    </row>
    <row r="38" spans="1:12" ht="18.75" customHeight="1">
      <c r="A38" s="527">
        <v>59</v>
      </c>
      <c r="B38" s="345"/>
      <c r="C38" s="351">
        <v>411</v>
      </c>
      <c r="D38" s="381" t="s">
        <v>916</v>
      </c>
      <c r="E38" s="647">
        <f t="shared" si="1"/>
        <v>0</v>
      </c>
      <c r="F38" s="1450">
        <v>0</v>
      </c>
      <c r="G38" s="1450">
        <v>0</v>
      </c>
      <c r="H38" s="1450">
        <v>0</v>
      </c>
      <c r="I38" s="1450">
        <v>0</v>
      </c>
      <c r="J38" s="1450">
        <v>0</v>
      </c>
      <c r="K38" s="1450">
        <v>0</v>
      </c>
      <c r="L38" s="580">
        <f t="shared" si="2"/>
        <v>0</v>
      </c>
    </row>
    <row r="39" spans="1:26" s="404" customFormat="1" ht="18.75" customHeight="1">
      <c r="A39" s="528">
        <v>65</v>
      </c>
      <c r="B39" s="373">
        <v>800</v>
      </c>
      <c r="C39" s="1799" t="s">
        <v>329</v>
      </c>
      <c r="D39" s="1800"/>
      <c r="E39" s="377">
        <f aca="true" t="shared" si="5" ref="E39:L39">SUM(E40:E43)</f>
        <v>0</v>
      </c>
      <c r="F39" s="377">
        <f t="shared" si="5"/>
        <v>0</v>
      </c>
      <c r="G39" s="377">
        <f t="shared" si="5"/>
        <v>0</v>
      </c>
      <c r="H39" s="377">
        <f t="shared" si="5"/>
        <v>0</v>
      </c>
      <c r="I39" s="643">
        <f t="shared" si="5"/>
        <v>0</v>
      </c>
      <c r="J39" s="644">
        <f t="shared" si="5"/>
        <v>0</v>
      </c>
      <c r="K39" s="645">
        <f t="shared" si="5"/>
        <v>0</v>
      </c>
      <c r="L39" s="646">
        <f t="shared" si="5"/>
        <v>0</v>
      </c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</row>
    <row r="40" spans="1:12" ht="18.75" customHeight="1">
      <c r="A40" s="527">
        <v>70</v>
      </c>
      <c r="B40" s="354"/>
      <c r="C40" s="346">
        <v>801</v>
      </c>
      <c r="D40" s="347" t="s">
        <v>586</v>
      </c>
      <c r="E40" s="647">
        <f t="shared" si="1"/>
        <v>0</v>
      </c>
      <c r="F40" s="1450">
        <v>0</v>
      </c>
      <c r="G40" s="1450">
        <v>0</v>
      </c>
      <c r="H40" s="1450">
        <v>0</v>
      </c>
      <c r="I40" s="1450">
        <v>0</v>
      </c>
      <c r="J40" s="1450">
        <v>0</v>
      </c>
      <c r="K40" s="1450">
        <v>0</v>
      </c>
      <c r="L40" s="580">
        <f t="shared" si="2"/>
        <v>0</v>
      </c>
    </row>
    <row r="41" spans="1:26" ht="18.75" customHeight="1">
      <c r="A41" s="527">
        <v>75</v>
      </c>
      <c r="B41" s="354"/>
      <c r="C41" s="348">
        <v>802</v>
      </c>
      <c r="D41" s="349" t="s">
        <v>587</v>
      </c>
      <c r="E41" s="647">
        <f t="shared" si="1"/>
        <v>0</v>
      </c>
      <c r="F41" s="1450">
        <v>0</v>
      </c>
      <c r="G41" s="1450">
        <v>0</v>
      </c>
      <c r="H41" s="1450">
        <v>0</v>
      </c>
      <c r="I41" s="1450">
        <v>0</v>
      </c>
      <c r="J41" s="1450">
        <v>0</v>
      </c>
      <c r="K41" s="1450">
        <v>0</v>
      </c>
      <c r="L41" s="580">
        <f t="shared" si="2"/>
        <v>0</v>
      </c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</row>
    <row r="42" spans="1:12" ht="18.75" customHeight="1">
      <c r="A42" s="527">
        <v>80</v>
      </c>
      <c r="B42" s="354"/>
      <c r="C42" s="348">
        <v>804</v>
      </c>
      <c r="D42" s="349" t="s">
        <v>588</v>
      </c>
      <c r="E42" s="647">
        <f t="shared" si="1"/>
        <v>0</v>
      </c>
      <c r="F42" s="1450">
        <v>0</v>
      </c>
      <c r="G42" s="1450">
        <v>0</v>
      </c>
      <c r="H42" s="1450">
        <v>0</v>
      </c>
      <c r="I42" s="1450">
        <v>0</v>
      </c>
      <c r="J42" s="1450">
        <v>0</v>
      </c>
      <c r="K42" s="1450">
        <v>0</v>
      </c>
      <c r="L42" s="580">
        <f t="shared" si="2"/>
        <v>0</v>
      </c>
    </row>
    <row r="43" spans="1:12" ht="18.75" customHeight="1">
      <c r="A43" s="527">
        <v>85</v>
      </c>
      <c r="B43" s="354"/>
      <c r="C43" s="371">
        <v>809</v>
      </c>
      <c r="D43" s="382" t="s">
        <v>589</v>
      </c>
      <c r="E43" s="647">
        <f t="shared" si="1"/>
        <v>0</v>
      </c>
      <c r="F43" s="1450">
        <v>0</v>
      </c>
      <c r="G43" s="1450">
        <v>0</v>
      </c>
      <c r="H43" s="1450">
        <v>0</v>
      </c>
      <c r="I43" s="1450">
        <v>0</v>
      </c>
      <c r="J43" s="1450">
        <v>0</v>
      </c>
      <c r="K43" s="1450">
        <v>0</v>
      </c>
      <c r="L43" s="580">
        <f t="shared" si="2"/>
        <v>0</v>
      </c>
    </row>
    <row r="44" spans="1:26" s="404" customFormat="1" ht="18.75" customHeight="1">
      <c r="A44" s="528">
        <v>95</v>
      </c>
      <c r="B44" s="373">
        <v>1000</v>
      </c>
      <c r="C44" s="374" t="s">
        <v>590</v>
      </c>
      <c r="D44" s="375"/>
      <c r="E44" s="377">
        <f aca="true" t="shared" si="6" ref="E44:L44">SUM(E45:E48)</f>
        <v>0</v>
      </c>
      <c r="F44" s="377">
        <f t="shared" si="6"/>
        <v>0</v>
      </c>
      <c r="G44" s="377">
        <f t="shared" si="6"/>
        <v>0</v>
      </c>
      <c r="H44" s="377">
        <f t="shared" si="6"/>
        <v>0</v>
      </c>
      <c r="I44" s="643">
        <f t="shared" si="6"/>
        <v>0</v>
      </c>
      <c r="J44" s="644">
        <f t="shared" si="6"/>
        <v>0</v>
      </c>
      <c r="K44" s="645">
        <f t="shared" si="6"/>
        <v>0</v>
      </c>
      <c r="L44" s="646">
        <f t="shared" si="6"/>
        <v>0</v>
      </c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</row>
    <row r="45" spans="1:12" ht="18.75" customHeight="1">
      <c r="A45" s="527">
        <v>100</v>
      </c>
      <c r="B45" s="354"/>
      <c r="C45" s="346">
        <v>1001</v>
      </c>
      <c r="D45" s="347" t="s">
        <v>591</v>
      </c>
      <c r="E45" s="647">
        <f t="shared" si="1"/>
        <v>0</v>
      </c>
      <c r="F45" s="1450">
        <v>0</v>
      </c>
      <c r="G45" s="1450">
        <v>0</v>
      </c>
      <c r="H45" s="1450">
        <v>0</v>
      </c>
      <c r="I45" s="1450">
        <v>0</v>
      </c>
      <c r="J45" s="1450">
        <v>0</v>
      </c>
      <c r="K45" s="1450">
        <v>0</v>
      </c>
      <c r="L45" s="580">
        <f t="shared" si="2"/>
        <v>0</v>
      </c>
    </row>
    <row r="46" spans="1:26" ht="18.75" customHeight="1">
      <c r="A46" s="527">
        <v>105</v>
      </c>
      <c r="B46" s="354"/>
      <c r="C46" s="348">
        <v>1002</v>
      </c>
      <c r="D46" s="349" t="s">
        <v>592</v>
      </c>
      <c r="E46" s="647">
        <f t="shared" si="1"/>
        <v>0</v>
      </c>
      <c r="F46" s="1450">
        <v>0</v>
      </c>
      <c r="G46" s="1450">
        <v>0</v>
      </c>
      <c r="H46" s="1450">
        <v>0</v>
      </c>
      <c r="I46" s="1450">
        <v>0</v>
      </c>
      <c r="J46" s="1450">
        <v>0</v>
      </c>
      <c r="K46" s="1450">
        <v>0</v>
      </c>
      <c r="L46" s="580">
        <f t="shared" si="2"/>
        <v>0</v>
      </c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</row>
    <row r="47" spans="1:12" ht="18.75" customHeight="1">
      <c r="A47" s="527">
        <v>110</v>
      </c>
      <c r="B47" s="354"/>
      <c r="C47" s="348">
        <v>1004</v>
      </c>
      <c r="D47" s="349" t="s">
        <v>593</v>
      </c>
      <c r="E47" s="647">
        <f t="shared" si="1"/>
        <v>0</v>
      </c>
      <c r="F47" s="1450">
        <v>0</v>
      </c>
      <c r="G47" s="1450">
        <v>0</v>
      </c>
      <c r="H47" s="1450">
        <v>0</v>
      </c>
      <c r="I47" s="1450">
        <v>0</v>
      </c>
      <c r="J47" s="1450">
        <v>0</v>
      </c>
      <c r="K47" s="1450">
        <v>0</v>
      </c>
      <c r="L47" s="580">
        <f t="shared" si="2"/>
        <v>0</v>
      </c>
    </row>
    <row r="48" spans="1:12" ht="18.75" customHeight="1">
      <c r="A48" s="527">
        <v>125</v>
      </c>
      <c r="B48" s="354"/>
      <c r="C48" s="351">
        <v>1007</v>
      </c>
      <c r="D48" s="378" t="s">
        <v>594</v>
      </c>
      <c r="E48" s="647">
        <f t="shared" si="1"/>
        <v>0</v>
      </c>
      <c r="F48" s="1450">
        <v>0</v>
      </c>
      <c r="G48" s="1450">
        <v>0</v>
      </c>
      <c r="H48" s="1450">
        <v>0</v>
      </c>
      <c r="I48" s="1450">
        <v>0</v>
      </c>
      <c r="J48" s="1450">
        <v>0</v>
      </c>
      <c r="K48" s="1450">
        <v>0</v>
      </c>
      <c r="L48" s="580">
        <f t="shared" si="2"/>
        <v>0</v>
      </c>
    </row>
    <row r="49" spans="1:26" s="404" customFormat="1" ht="18.75" customHeight="1">
      <c r="A49" s="528">
        <v>130</v>
      </c>
      <c r="B49" s="373">
        <v>1300</v>
      </c>
      <c r="C49" s="374" t="s">
        <v>595</v>
      </c>
      <c r="D49" s="375"/>
      <c r="E49" s="376">
        <f aca="true" t="shared" si="7" ref="E49:L49">SUM(E50:E54)</f>
        <v>0</v>
      </c>
      <c r="F49" s="377">
        <f t="shared" si="7"/>
        <v>0</v>
      </c>
      <c r="G49" s="377">
        <f t="shared" si="7"/>
        <v>0</v>
      </c>
      <c r="H49" s="377">
        <f t="shared" si="7"/>
        <v>0</v>
      </c>
      <c r="I49" s="643">
        <f t="shared" si="7"/>
        <v>0</v>
      </c>
      <c r="J49" s="644">
        <f t="shared" si="7"/>
        <v>0</v>
      </c>
      <c r="K49" s="645">
        <f t="shared" si="7"/>
        <v>0</v>
      </c>
      <c r="L49" s="645">
        <f t="shared" si="7"/>
        <v>0</v>
      </c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</row>
    <row r="50" spans="1:12" ht="18.75" customHeight="1">
      <c r="A50" s="527">
        <v>135</v>
      </c>
      <c r="B50" s="345"/>
      <c r="C50" s="346">
        <v>1301</v>
      </c>
      <c r="D50" s="347" t="s">
        <v>596</v>
      </c>
      <c r="E50" s="647">
        <f t="shared" si="1"/>
        <v>0</v>
      </c>
      <c r="F50" s="1450">
        <v>0</v>
      </c>
      <c r="G50" s="580"/>
      <c r="H50" s="1450">
        <v>0</v>
      </c>
      <c r="I50" s="1450">
        <v>0</v>
      </c>
      <c r="J50" s="579"/>
      <c r="K50" s="1450">
        <v>0</v>
      </c>
      <c r="L50" s="580">
        <f t="shared" si="2"/>
        <v>0</v>
      </c>
    </row>
    <row r="51" spans="1:26" ht="18.75" customHeight="1">
      <c r="A51" s="527">
        <v>140</v>
      </c>
      <c r="B51" s="345"/>
      <c r="C51" s="348">
        <v>1302</v>
      </c>
      <c r="D51" s="383" t="s">
        <v>597</v>
      </c>
      <c r="E51" s="647">
        <f t="shared" si="1"/>
        <v>0</v>
      </c>
      <c r="F51" s="1450">
        <v>0</v>
      </c>
      <c r="G51" s="580"/>
      <c r="H51" s="1450">
        <v>0</v>
      </c>
      <c r="I51" s="1450">
        <v>0</v>
      </c>
      <c r="J51" s="582"/>
      <c r="K51" s="1450">
        <v>0</v>
      </c>
      <c r="L51" s="580">
        <f t="shared" si="2"/>
        <v>0</v>
      </c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</row>
    <row r="52" spans="1:12" ht="18.75" customHeight="1">
      <c r="A52" s="527">
        <v>145</v>
      </c>
      <c r="B52" s="345"/>
      <c r="C52" s="348">
        <v>1303</v>
      </c>
      <c r="D52" s="383" t="s">
        <v>598</v>
      </c>
      <c r="E52" s="647">
        <f t="shared" si="1"/>
        <v>0</v>
      </c>
      <c r="F52" s="1450">
        <v>0</v>
      </c>
      <c r="G52" s="580"/>
      <c r="H52" s="1450">
        <v>0</v>
      </c>
      <c r="I52" s="1450">
        <v>0</v>
      </c>
      <c r="J52" s="582"/>
      <c r="K52" s="1450">
        <v>0</v>
      </c>
      <c r="L52" s="580">
        <f t="shared" si="2"/>
        <v>0</v>
      </c>
    </row>
    <row r="53" spans="1:12" ht="18.75" customHeight="1">
      <c r="A53" s="527">
        <v>150</v>
      </c>
      <c r="B53" s="345"/>
      <c r="C53" s="348">
        <v>1304</v>
      </c>
      <c r="D53" s="383" t="s">
        <v>599</v>
      </c>
      <c r="E53" s="647">
        <f t="shared" si="1"/>
        <v>0</v>
      </c>
      <c r="F53" s="1450">
        <v>0</v>
      </c>
      <c r="G53" s="580"/>
      <c r="H53" s="1450">
        <v>0</v>
      </c>
      <c r="I53" s="1450">
        <v>0</v>
      </c>
      <c r="J53" s="582"/>
      <c r="K53" s="1450">
        <v>0</v>
      </c>
      <c r="L53" s="580">
        <f t="shared" si="2"/>
        <v>0</v>
      </c>
    </row>
    <row r="54" spans="1:12" ht="18.75" customHeight="1">
      <c r="A54" s="527">
        <v>155</v>
      </c>
      <c r="B54" s="345"/>
      <c r="C54" s="371">
        <v>1308</v>
      </c>
      <c r="D54" s="384" t="s">
        <v>600</v>
      </c>
      <c r="E54" s="647">
        <f t="shared" si="1"/>
        <v>0</v>
      </c>
      <c r="F54" s="1450">
        <v>0</v>
      </c>
      <c r="G54" s="580"/>
      <c r="H54" s="1450">
        <v>0</v>
      </c>
      <c r="I54" s="1450">
        <v>0</v>
      </c>
      <c r="J54" s="589"/>
      <c r="K54" s="1450">
        <v>0</v>
      </c>
      <c r="L54" s="580">
        <f t="shared" si="2"/>
        <v>0</v>
      </c>
    </row>
    <row r="55" spans="1:26" s="404" customFormat="1" ht="18.75" customHeight="1">
      <c r="A55" s="528">
        <v>160</v>
      </c>
      <c r="B55" s="373">
        <v>1400</v>
      </c>
      <c r="C55" s="374" t="s">
        <v>601</v>
      </c>
      <c r="D55" s="375"/>
      <c r="E55" s="377">
        <f aca="true" t="shared" si="8" ref="E55:L55">SUM(E56:E57)</f>
        <v>0</v>
      </c>
      <c r="F55" s="377">
        <f t="shared" si="8"/>
        <v>0</v>
      </c>
      <c r="G55" s="377">
        <f t="shared" si="8"/>
        <v>0</v>
      </c>
      <c r="H55" s="377">
        <f t="shared" si="8"/>
        <v>0</v>
      </c>
      <c r="I55" s="643">
        <f t="shared" si="8"/>
        <v>0</v>
      </c>
      <c r="J55" s="644">
        <f t="shared" si="8"/>
        <v>0</v>
      </c>
      <c r="K55" s="645">
        <f t="shared" si="8"/>
        <v>0</v>
      </c>
      <c r="L55" s="646">
        <f t="shared" si="8"/>
        <v>0</v>
      </c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</row>
    <row r="56" spans="1:12" ht="18.75" customHeight="1">
      <c r="A56" s="527">
        <v>165</v>
      </c>
      <c r="B56" s="345"/>
      <c r="C56" s="346">
        <v>1401</v>
      </c>
      <c r="D56" s="347" t="s">
        <v>602</v>
      </c>
      <c r="E56" s="647">
        <f t="shared" si="1"/>
        <v>0</v>
      </c>
      <c r="F56" s="1450">
        <v>0</v>
      </c>
      <c r="G56" s="1450">
        <v>0</v>
      </c>
      <c r="H56" s="1450">
        <v>0</v>
      </c>
      <c r="I56" s="1450">
        <v>0</v>
      </c>
      <c r="J56" s="1450">
        <v>0</v>
      </c>
      <c r="K56" s="1450">
        <v>0</v>
      </c>
      <c r="L56" s="580">
        <f t="shared" si="2"/>
        <v>0</v>
      </c>
    </row>
    <row r="57" spans="1:26" ht="18.75" customHeight="1">
      <c r="A57" s="527">
        <v>170</v>
      </c>
      <c r="B57" s="345"/>
      <c r="C57" s="351">
        <v>1402</v>
      </c>
      <c r="D57" s="385" t="s">
        <v>603</v>
      </c>
      <c r="E57" s="647">
        <f t="shared" si="1"/>
        <v>0</v>
      </c>
      <c r="F57" s="1450">
        <v>0</v>
      </c>
      <c r="G57" s="1450">
        <v>0</v>
      </c>
      <c r="H57" s="1450">
        <v>0</v>
      </c>
      <c r="I57" s="1450">
        <v>0</v>
      </c>
      <c r="J57" s="1450">
        <v>0</v>
      </c>
      <c r="K57" s="1450">
        <v>0</v>
      </c>
      <c r="L57" s="580">
        <f t="shared" si="2"/>
        <v>0</v>
      </c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</row>
    <row r="58" spans="1:26" s="404" customFormat="1" ht="18.75" customHeight="1">
      <c r="A58" s="528">
        <v>175</v>
      </c>
      <c r="B58" s="373">
        <v>1500</v>
      </c>
      <c r="C58" s="374" t="s">
        <v>604</v>
      </c>
      <c r="D58" s="375"/>
      <c r="E58" s="377">
        <f aca="true" t="shared" si="9" ref="E58:L58">SUM(E59:E60)</f>
        <v>0</v>
      </c>
      <c r="F58" s="377">
        <f t="shared" si="9"/>
        <v>0</v>
      </c>
      <c r="G58" s="377">
        <f t="shared" si="9"/>
        <v>0</v>
      </c>
      <c r="H58" s="377">
        <f t="shared" si="9"/>
        <v>0</v>
      </c>
      <c r="I58" s="643">
        <f t="shared" si="9"/>
        <v>0</v>
      </c>
      <c r="J58" s="644">
        <f t="shared" si="9"/>
        <v>0</v>
      </c>
      <c r="K58" s="645">
        <f t="shared" si="9"/>
        <v>0</v>
      </c>
      <c r="L58" s="646">
        <f t="shared" si="9"/>
        <v>0</v>
      </c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</row>
    <row r="59" spans="1:12" ht="18.75" customHeight="1">
      <c r="A59" s="527">
        <v>180</v>
      </c>
      <c r="B59" s="345"/>
      <c r="C59" s="346">
        <v>1501</v>
      </c>
      <c r="D59" s="386" t="s">
        <v>605</v>
      </c>
      <c r="E59" s="647">
        <f t="shared" si="1"/>
        <v>0</v>
      </c>
      <c r="F59" s="1450">
        <v>0</v>
      </c>
      <c r="G59" s="1450">
        <v>0</v>
      </c>
      <c r="H59" s="1450">
        <v>0</v>
      </c>
      <c r="I59" s="1450">
        <v>0</v>
      </c>
      <c r="J59" s="1450">
        <v>0</v>
      </c>
      <c r="K59" s="1450">
        <v>0</v>
      </c>
      <c r="L59" s="580">
        <f t="shared" si="2"/>
        <v>0</v>
      </c>
    </row>
    <row r="60" spans="1:26" ht="18.75" customHeight="1">
      <c r="A60" s="527">
        <v>185</v>
      </c>
      <c r="B60" s="345"/>
      <c r="C60" s="351">
        <v>1502</v>
      </c>
      <c r="D60" s="387" t="s">
        <v>606</v>
      </c>
      <c r="E60" s="647">
        <f t="shared" si="1"/>
        <v>0</v>
      </c>
      <c r="F60" s="1450">
        <v>0</v>
      </c>
      <c r="G60" s="1450">
        <v>0</v>
      </c>
      <c r="H60" s="1450">
        <v>0</v>
      </c>
      <c r="I60" s="1450">
        <v>0</v>
      </c>
      <c r="J60" s="1450">
        <v>0</v>
      </c>
      <c r="K60" s="1450">
        <v>0</v>
      </c>
      <c r="L60" s="580">
        <f t="shared" si="2"/>
        <v>0</v>
      </c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</row>
    <row r="61" spans="1:12" ht="18.75" customHeight="1">
      <c r="A61" s="527">
        <v>190</v>
      </c>
      <c r="B61" s="373">
        <v>1600</v>
      </c>
      <c r="C61" s="374" t="s">
        <v>607</v>
      </c>
      <c r="D61" s="375"/>
      <c r="E61" s="1618">
        <f t="shared" si="1"/>
        <v>0</v>
      </c>
      <c r="F61" s="1620">
        <v>0</v>
      </c>
      <c r="G61" s="1620">
        <v>0</v>
      </c>
      <c r="H61" s="1620">
        <v>0</v>
      </c>
      <c r="I61" s="1620">
        <v>0</v>
      </c>
      <c r="J61" s="1620">
        <v>0</v>
      </c>
      <c r="K61" s="1620">
        <v>0</v>
      </c>
      <c r="L61" s="1619">
        <f t="shared" si="2"/>
        <v>0</v>
      </c>
    </row>
    <row r="62" spans="1:26" s="404" customFormat="1" ht="18.75" customHeight="1">
      <c r="A62" s="528">
        <v>200</v>
      </c>
      <c r="B62" s="373">
        <v>1700</v>
      </c>
      <c r="C62" s="374" t="s">
        <v>608</v>
      </c>
      <c r="D62" s="375"/>
      <c r="E62" s="376">
        <f>SUM(E63:E68)</f>
        <v>0</v>
      </c>
      <c r="F62" s="376">
        <f aca="true" t="shared" si="10" ref="F62:L62">SUM(F63:F68)</f>
        <v>0</v>
      </c>
      <c r="G62" s="376">
        <f t="shared" si="10"/>
        <v>0</v>
      </c>
      <c r="H62" s="376">
        <f t="shared" si="10"/>
        <v>0</v>
      </c>
      <c r="I62" s="643">
        <f t="shared" si="10"/>
        <v>0</v>
      </c>
      <c r="J62" s="644">
        <f t="shared" si="10"/>
        <v>0</v>
      </c>
      <c r="K62" s="645">
        <f t="shared" si="10"/>
        <v>0</v>
      </c>
      <c r="L62" s="646">
        <f t="shared" si="10"/>
        <v>0</v>
      </c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</row>
    <row r="63" spans="1:12" ht="18.75" customHeight="1">
      <c r="A63" s="527">
        <v>205</v>
      </c>
      <c r="B63" s="345"/>
      <c r="C63" s="346">
        <v>1701</v>
      </c>
      <c r="D63" s="347" t="s">
        <v>609</v>
      </c>
      <c r="E63" s="647">
        <f aca="true" t="shared" si="11" ref="E63:E71">F63+G63+H63</f>
        <v>0</v>
      </c>
      <c r="F63" s="1450">
        <v>0</v>
      </c>
      <c r="G63" s="1450">
        <v>0</v>
      </c>
      <c r="H63" s="1450">
        <v>0</v>
      </c>
      <c r="I63" s="1450">
        <v>0</v>
      </c>
      <c r="J63" s="1450">
        <v>0</v>
      </c>
      <c r="K63" s="1450">
        <v>0</v>
      </c>
      <c r="L63" s="580">
        <f t="shared" si="2"/>
        <v>0</v>
      </c>
    </row>
    <row r="64" spans="1:26" ht="18.75" customHeight="1">
      <c r="A64" s="527">
        <v>210</v>
      </c>
      <c r="B64" s="345"/>
      <c r="C64" s="348">
        <v>1702</v>
      </c>
      <c r="D64" s="349" t="s">
        <v>610</v>
      </c>
      <c r="E64" s="647">
        <f t="shared" si="11"/>
        <v>0</v>
      </c>
      <c r="F64" s="1450">
        <v>0</v>
      </c>
      <c r="G64" s="1450">
        <v>0</v>
      </c>
      <c r="H64" s="1450">
        <v>0</v>
      </c>
      <c r="I64" s="1450">
        <v>0</v>
      </c>
      <c r="J64" s="1450">
        <v>0</v>
      </c>
      <c r="K64" s="1450">
        <v>0</v>
      </c>
      <c r="L64" s="580">
        <f t="shared" si="2"/>
        <v>0</v>
      </c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</row>
    <row r="65" spans="1:12" ht="18.75" customHeight="1">
      <c r="A65" s="527">
        <v>215</v>
      </c>
      <c r="B65" s="345"/>
      <c r="C65" s="348">
        <v>1703</v>
      </c>
      <c r="D65" s="349" t="s">
        <v>611</v>
      </c>
      <c r="E65" s="647">
        <f t="shared" si="11"/>
        <v>0</v>
      </c>
      <c r="F65" s="1450">
        <v>0</v>
      </c>
      <c r="G65" s="1450">
        <v>0</v>
      </c>
      <c r="H65" s="1450">
        <v>0</v>
      </c>
      <c r="I65" s="1450">
        <v>0</v>
      </c>
      <c r="J65" s="1450">
        <v>0</v>
      </c>
      <c r="K65" s="1450">
        <v>0</v>
      </c>
      <c r="L65" s="580">
        <f t="shared" si="2"/>
        <v>0</v>
      </c>
    </row>
    <row r="66" spans="1:12" ht="18.75" customHeight="1">
      <c r="A66" s="527">
        <v>225</v>
      </c>
      <c r="B66" s="345"/>
      <c r="C66" s="348">
        <v>1706</v>
      </c>
      <c r="D66" s="349" t="s">
        <v>612</v>
      </c>
      <c r="E66" s="647">
        <f t="shared" si="11"/>
        <v>0</v>
      </c>
      <c r="F66" s="1450">
        <v>0</v>
      </c>
      <c r="G66" s="1450">
        <v>0</v>
      </c>
      <c r="H66" s="1450">
        <v>0</v>
      </c>
      <c r="I66" s="1450">
        <v>0</v>
      </c>
      <c r="J66" s="1450">
        <v>0</v>
      </c>
      <c r="K66" s="1450">
        <v>0</v>
      </c>
      <c r="L66" s="580">
        <f t="shared" si="2"/>
        <v>0</v>
      </c>
    </row>
    <row r="67" spans="1:12" ht="18.75" customHeight="1">
      <c r="A67" s="527">
        <v>226</v>
      </c>
      <c r="B67" s="345"/>
      <c r="C67" s="348">
        <v>1707</v>
      </c>
      <c r="D67" s="349" t="s">
        <v>613</v>
      </c>
      <c r="E67" s="647">
        <f t="shared" si="11"/>
        <v>0</v>
      </c>
      <c r="F67" s="1450">
        <v>0</v>
      </c>
      <c r="G67" s="1450">
        <v>0</v>
      </c>
      <c r="H67" s="1450">
        <v>0</v>
      </c>
      <c r="I67" s="1450">
        <v>0</v>
      </c>
      <c r="J67" s="1450">
        <v>0</v>
      </c>
      <c r="K67" s="1450">
        <v>0</v>
      </c>
      <c r="L67" s="580">
        <f t="shared" si="2"/>
        <v>0</v>
      </c>
    </row>
    <row r="68" spans="1:12" ht="18.75" customHeight="1">
      <c r="A68" s="527">
        <v>227</v>
      </c>
      <c r="B68" s="345"/>
      <c r="C68" s="351">
        <v>1709</v>
      </c>
      <c r="D68" s="378" t="s">
        <v>614</v>
      </c>
      <c r="E68" s="647">
        <f t="shared" si="11"/>
        <v>0</v>
      </c>
      <c r="F68" s="1450">
        <v>0</v>
      </c>
      <c r="G68" s="1450">
        <v>0</v>
      </c>
      <c r="H68" s="1450">
        <v>0</v>
      </c>
      <c r="I68" s="1450">
        <v>0</v>
      </c>
      <c r="J68" s="1450">
        <v>0</v>
      </c>
      <c r="K68" s="1450">
        <v>0</v>
      </c>
      <c r="L68" s="580">
        <f t="shared" si="2"/>
        <v>0</v>
      </c>
    </row>
    <row r="69" spans="1:26" s="404" customFormat="1" ht="18.75" customHeight="1">
      <c r="A69" s="528">
        <v>231</v>
      </c>
      <c r="B69" s="373">
        <v>1800</v>
      </c>
      <c r="C69" s="374" t="s">
        <v>615</v>
      </c>
      <c r="D69" s="375"/>
      <c r="E69" s="377">
        <f t="shared" si="11"/>
        <v>0</v>
      </c>
      <c r="F69" s="1620">
        <v>0</v>
      </c>
      <c r="G69" s="1620">
        <v>0</v>
      </c>
      <c r="H69" s="1620">
        <v>0</v>
      </c>
      <c r="I69" s="1620">
        <v>0</v>
      </c>
      <c r="J69" s="1620">
        <v>0</v>
      </c>
      <c r="K69" s="1620">
        <v>0</v>
      </c>
      <c r="L69" s="377">
        <f>I69+G69+K69</f>
        <v>0</v>
      </c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</row>
    <row r="70" spans="1:26" s="404" customFormat="1" ht="18.75" customHeight="1">
      <c r="A70" s="528">
        <v>235</v>
      </c>
      <c r="B70" s="373">
        <v>1900</v>
      </c>
      <c r="C70" s="374" t="s">
        <v>616</v>
      </c>
      <c r="D70" s="375"/>
      <c r="E70" s="377">
        <f t="shared" si="11"/>
        <v>0</v>
      </c>
      <c r="F70" s="1620">
        <v>0</v>
      </c>
      <c r="G70" s="1620">
        <v>0</v>
      </c>
      <c r="H70" s="1620">
        <v>0</v>
      </c>
      <c r="I70" s="1620">
        <v>0</v>
      </c>
      <c r="J70" s="1620">
        <v>0</v>
      </c>
      <c r="K70" s="1620">
        <v>0</v>
      </c>
      <c r="L70" s="377">
        <f>I70+G70+K70</f>
        <v>0</v>
      </c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</row>
    <row r="71" spans="1:12" s="404" customFormat="1" ht="18.75" customHeight="1">
      <c r="A71" s="528">
        <v>264</v>
      </c>
      <c r="B71" s="373">
        <v>2000</v>
      </c>
      <c r="C71" s="374" t="s">
        <v>617</v>
      </c>
      <c r="D71" s="375"/>
      <c r="E71" s="377">
        <f t="shared" si="11"/>
        <v>0</v>
      </c>
      <c r="F71" s="1620">
        <v>0</v>
      </c>
      <c r="G71" s="376"/>
      <c r="H71" s="1620">
        <v>0</v>
      </c>
      <c r="I71" s="1620">
        <v>0</v>
      </c>
      <c r="J71" s="1326"/>
      <c r="K71" s="1620">
        <v>0</v>
      </c>
      <c r="L71" s="377">
        <f>I71+G71+K71</f>
        <v>0</v>
      </c>
    </row>
    <row r="72" spans="1:12" s="404" customFormat="1" ht="18.75" customHeight="1">
      <c r="A72" s="528">
        <v>265</v>
      </c>
      <c r="B72" s="373">
        <v>2400</v>
      </c>
      <c r="C72" s="374" t="s">
        <v>618</v>
      </c>
      <c r="D72" s="375"/>
      <c r="E72" s="376">
        <f aca="true" t="shared" si="12" ref="E72:L72">SUM(E73:E86)</f>
        <v>0</v>
      </c>
      <c r="F72" s="376">
        <f t="shared" si="12"/>
        <v>0</v>
      </c>
      <c r="G72" s="376">
        <f t="shared" si="12"/>
        <v>0</v>
      </c>
      <c r="H72" s="376">
        <f t="shared" si="12"/>
        <v>0</v>
      </c>
      <c r="I72" s="643">
        <f t="shared" si="12"/>
        <v>0</v>
      </c>
      <c r="J72" s="644">
        <f t="shared" si="12"/>
        <v>0</v>
      </c>
      <c r="K72" s="645">
        <f t="shared" si="12"/>
        <v>0</v>
      </c>
      <c r="L72" s="646">
        <f t="shared" si="12"/>
        <v>0</v>
      </c>
    </row>
    <row r="73" spans="1:12" ht="18.75" customHeight="1">
      <c r="A73" s="527">
        <v>270</v>
      </c>
      <c r="B73" s="345"/>
      <c r="C73" s="346">
        <v>2401</v>
      </c>
      <c r="D73" s="386" t="s">
        <v>619</v>
      </c>
      <c r="E73" s="647">
        <f aca="true" t="shared" si="13" ref="E73:E89">F73+G73+H73</f>
        <v>0</v>
      </c>
      <c r="F73" s="1450">
        <v>0</v>
      </c>
      <c r="G73" s="647"/>
      <c r="H73" s="1450">
        <v>0</v>
      </c>
      <c r="I73" s="1450">
        <v>0</v>
      </c>
      <c r="J73" s="579"/>
      <c r="K73" s="1450">
        <v>0</v>
      </c>
      <c r="L73" s="580">
        <f aca="true" t="shared" si="14" ref="L73:L89">I73+J73+K73</f>
        <v>0</v>
      </c>
    </row>
    <row r="74" spans="1:26" ht="18.75" customHeight="1">
      <c r="A74" s="527">
        <v>280</v>
      </c>
      <c r="B74" s="345"/>
      <c r="C74" s="348">
        <v>2403</v>
      </c>
      <c r="D74" s="383" t="s">
        <v>620</v>
      </c>
      <c r="E74" s="647">
        <f t="shared" si="13"/>
        <v>0</v>
      </c>
      <c r="F74" s="1450">
        <v>0</v>
      </c>
      <c r="G74" s="1450">
        <v>0</v>
      </c>
      <c r="H74" s="1450">
        <v>0</v>
      </c>
      <c r="I74" s="1450">
        <v>0</v>
      </c>
      <c r="J74" s="1450">
        <v>0</v>
      </c>
      <c r="K74" s="1450">
        <v>0</v>
      </c>
      <c r="L74" s="580">
        <f t="shared" si="14"/>
        <v>0</v>
      </c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</row>
    <row r="75" spans="1:12" ht="18.75" customHeight="1">
      <c r="A75" s="527">
        <v>285</v>
      </c>
      <c r="B75" s="345"/>
      <c r="C75" s="348">
        <v>2404</v>
      </c>
      <c r="D75" s="349" t="s">
        <v>621</v>
      </c>
      <c r="E75" s="647">
        <f t="shared" si="13"/>
        <v>0</v>
      </c>
      <c r="F75" s="649"/>
      <c r="G75" s="649"/>
      <c r="H75" s="1450">
        <v>0</v>
      </c>
      <c r="I75" s="581"/>
      <c r="J75" s="582"/>
      <c r="K75" s="1450">
        <v>0</v>
      </c>
      <c r="L75" s="580">
        <f t="shared" si="14"/>
        <v>0</v>
      </c>
    </row>
    <row r="76" spans="1:12" ht="18.75" customHeight="1">
      <c r="A76" s="527">
        <v>290</v>
      </c>
      <c r="B76" s="345"/>
      <c r="C76" s="348">
        <v>2405</v>
      </c>
      <c r="D76" s="383" t="s">
        <v>622</v>
      </c>
      <c r="E76" s="647">
        <f t="shared" si="13"/>
        <v>0</v>
      </c>
      <c r="F76" s="649"/>
      <c r="G76" s="649"/>
      <c r="H76" s="1450">
        <v>0</v>
      </c>
      <c r="I76" s="581"/>
      <c r="J76" s="582"/>
      <c r="K76" s="1450">
        <v>0</v>
      </c>
      <c r="L76" s="580">
        <f t="shared" si="14"/>
        <v>0</v>
      </c>
    </row>
    <row r="77" spans="1:12" ht="18.75" customHeight="1">
      <c r="A77" s="527">
        <v>295</v>
      </c>
      <c r="B77" s="345"/>
      <c r="C77" s="348">
        <v>2406</v>
      </c>
      <c r="D77" s="383" t="s">
        <v>623</v>
      </c>
      <c r="E77" s="647">
        <f t="shared" si="13"/>
        <v>0</v>
      </c>
      <c r="F77" s="649"/>
      <c r="G77" s="649"/>
      <c r="H77" s="1450">
        <v>0</v>
      </c>
      <c r="I77" s="581"/>
      <c r="J77" s="582"/>
      <c r="K77" s="1450">
        <v>0</v>
      </c>
      <c r="L77" s="580">
        <f t="shared" si="14"/>
        <v>0</v>
      </c>
    </row>
    <row r="78" spans="1:12" ht="18.75" customHeight="1">
      <c r="A78" s="527">
        <v>300</v>
      </c>
      <c r="B78" s="345"/>
      <c r="C78" s="348">
        <v>2407</v>
      </c>
      <c r="D78" s="383" t="s">
        <v>624</v>
      </c>
      <c r="E78" s="647">
        <f t="shared" si="13"/>
        <v>0</v>
      </c>
      <c r="F78" s="649"/>
      <c r="G78" s="649"/>
      <c r="H78" s="1450">
        <v>0</v>
      </c>
      <c r="I78" s="581"/>
      <c r="J78" s="582"/>
      <c r="K78" s="1450">
        <v>0</v>
      </c>
      <c r="L78" s="580">
        <f t="shared" si="14"/>
        <v>0</v>
      </c>
    </row>
    <row r="79" spans="1:12" ht="18.75" customHeight="1">
      <c r="A79" s="527">
        <v>305</v>
      </c>
      <c r="B79" s="345"/>
      <c r="C79" s="348">
        <v>2408</v>
      </c>
      <c r="D79" s="383" t="s">
        <v>625</v>
      </c>
      <c r="E79" s="647">
        <f t="shared" si="13"/>
        <v>0</v>
      </c>
      <c r="F79" s="649"/>
      <c r="G79" s="649"/>
      <c r="H79" s="1450">
        <v>0</v>
      </c>
      <c r="I79" s="581"/>
      <c r="J79" s="582"/>
      <c r="K79" s="1450">
        <v>0</v>
      </c>
      <c r="L79" s="580">
        <f t="shared" si="14"/>
        <v>0</v>
      </c>
    </row>
    <row r="80" spans="1:12" ht="18.75" customHeight="1">
      <c r="A80" s="527">
        <v>310</v>
      </c>
      <c r="B80" s="345"/>
      <c r="C80" s="348">
        <v>2409</v>
      </c>
      <c r="D80" s="383" t="s">
        <v>626</v>
      </c>
      <c r="E80" s="647">
        <f t="shared" si="13"/>
        <v>0</v>
      </c>
      <c r="F80" s="649"/>
      <c r="G80" s="649"/>
      <c r="H80" s="1450">
        <v>0</v>
      </c>
      <c r="I80" s="581"/>
      <c r="J80" s="582"/>
      <c r="K80" s="1450">
        <v>0</v>
      </c>
      <c r="L80" s="580">
        <f t="shared" si="14"/>
        <v>0</v>
      </c>
    </row>
    <row r="81" spans="1:12" ht="18.75" customHeight="1">
      <c r="A81" s="527">
        <v>323</v>
      </c>
      <c r="B81" s="345"/>
      <c r="C81" s="348">
        <v>2410</v>
      </c>
      <c r="D81" s="383" t="s">
        <v>627</v>
      </c>
      <c r="E81" s="647">
        <f t="shared" si="13"/>
        <v>0</v>
      </c>
      <c r="F81" s="649"/>
      <c r="G81" s="649"/>
      <c r="H81" s="1450">
        <v>0</v>
      </c>
      <c r="I81" s="581"/>
      <c r="J81" s="582"/>
      <c r="K81" s="1450">
        <v>0</v>
      </c>
      <c r="L81" s="580">
        <f t="shared" si="14"/>
        <v>0</v>
      </c>
    </row>
    <row r="82" spans="1:12" ht="18.75" customHeight="1">
      <c r="A82" s="527">
        <v>325</v>
      </c>
      <c r="B82" s="345"/>
      <c r="C82" s="348">
        <v>2412</v>
      </c>
      <c r="D82" s="349" t="s">
        <v>628</v>
      </c>
      <c r="E82" s="647">
        <f t="shared" si="13"/>
        <v>0</v>
      </c>
      <c r="F82" s="1450">
        <v>0</v>
      </c>
      <c r="G82" s="1450">
        <v>0</v>
      </c>
      <c r="H82" s="1450">
        <v>0</v>
      </c>
      <c r="I82" s="1450">
        <v>0</v>
      </c>
      <c r="J82" s="1450">
        <v>0</v>
      </c>
      <c r="K82" s="1450">
        <v>0</v>
      </c>
      <c r="L82" s="580">
        <f t="shared" si="14"/>
        <v>0</v>
      </c>
    </row>
    <row r="83" spans="1:12" ht="18.75" customHeight="1">
      <c r="A83" s="527">
        <v>330</v>
      </c>
      <c r="B83" s="345"/>
      <c r="C83" s="348">
        <v>2413</v>
      </c>
      <c r="D83" s="383" t="s">
        <v>629</v>
      </c>
      <c r="E83" s="647">
        <f t="shared" si="13"/>
        <v>0</v>
      </c>
      <c r="F83" s="1450">
        <v>0</v>
      </c>
      <c r="G83" s="649"/>
      <c r="H83" s="1450">
        <v>0</v>
      </c>
      <c r="I83" s="1450">
        <v>0</v>
      </c>
      <c r="J83" s="582"/>
      <c r="K83" s="1450">
        <v>0</v>
      </c>
      <c r="L83" s="580">
        <f t="shared" si="14"/>
        <v>0</v>
      </c>
    </row>
    <row r="84" spans="1:12" ht="18.75" customHeight="1">
      <c r="A84" s="529">
        <v>335</v>
      </c>
      <c r="B84" s="345"/>
      <c r="C84" s="348">
        <v>2415</v>
      </c>
      <c r="D84" s="349" t="s">
        <v>630</v>
      </c>
      <c r="E84" s="647">
        <f t="shared" si="13"/>
        <v>0</v>
      </c>
      <c r="F84" s="1450">
        <v>0</v>
      </c>
      <c r="G84" s="649"/>
      <c r="H84" s="1450">
        <v>0</v>
      </c>
      <c r="I84" s="1450">
        <v>0</v>
      </c>
      <c r="J84" s="582"/>
      <c r="K84" s="1450">
        <v>0</v>
      </c>
      <c r="L84" s="580">
        <f t="shared" si="14"/>
        <v>0</v>
      </c>
    </row>
    <row r="85" spans="1:12" ht="18.75" customHeight="1">
      <c r="A85" s="530">
        <v>340</v>
      </c>
      <c r="B85" s="355"/>
      <c r="C85" s="348">
        <v>2418</v>
      </c>
      <c r="D85" s="388" t="s">
        <v>631</v>
      </c>
      <c r="E85" s="647">
        <f t="shared" si="13"/>
        <v>0</v>
      </c>
      <c r="F85" s="1450">
        <v>0</v>
      </c>
      <c r="G85" s="649"/>
      <c r="H85" s="1450">
        <v>0</v>
      </c>
      <c r="I85" s="1450">
        <v>0</v>
      </c>
      <c r="J85" s="582"/>
      <c r="K85" s="1450">
        <v>0</v>
      </c>
      <c r="L85" s="580">
        <f t="shared" si="14"/>
        <v>0</v>
      </c>
    </row>
    <row r="86" spans="1:12" ht="18.75" customHeight="1">
      <c r="A86" s="530">
        <v>345</v>
      </c>
      <c r="B86" s="356"/>
      <c r="C86" s="351">
        <v>2419</v>
      </c>
      <c r="D86" s="385" t="s">
        <v>632</v>
      </c>
      <c r="E86" s="647">
        <f t="shared" si="13"/>
        <v>0</v>
      </c>
      <c r="F86" s="652"/>
      <c r="G86" s="652"/>
      <c r="H86" s="1450">
        <v>0</v>
      </c>
      <c r="I86" s="588"/>
      <c r="J86" s="589"/>
      <c r="K86" s="1450">
        <v>0</v>
      </c>
      <c r="L86" s="580">
        <f t="shared" si="14"/>
        <v>0</v>
      </c>
    </row>
    <row r="87" spans="1:26" s="404" customFormat="1" ht="18.75" customHeight="1">
      <c r="A87" s="531">
        <v>350</v>
      </c>
      <c r="B87" s="373">
        <v>2500</v>
      </c>
      <c r="C87" s="374" t="s">
        <v>633</v>
      </c>
      <c r="D87" s="375"/>
      <c r="E87" s="376">
        <f aca="true" t="shared" si="15" ref="E87:L87">SUM(E88:E89)</f>
        <v>0</v>
      </c>
      <c r="F87" s="376">
        <f t="shared" si="15"/>
        <v>0</v>
      </c>
      <c r="G87" s="376">
        <f t="shared" si="15"/>
        <v>0</v>
      </c>
      <c r="H87" s="376">
        <f t="shared" si="15"/>
        <v>0</v>
      </c>
      <c r="I87" s="643">
        <f t="shared" si="15"/>
        <v>0</v>
      </c>
      <c r="J87" s="644">
        <f t="shared" si="15"/>
        <v>0</v>
      </c>
      <c r="K87" s="645">
        <f t="shared" si="15"/>
        <v>0</v>
      </c>
      <c r="L87" s="646">
        <f t="shared" si="15"/>
        <v>0</v>
      </c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  <c r="X87" s="402"/>
      <c r="Y87" s="402"/>
      <c r="Z87" s="402"/>
    </row>
    <row r="88" spans="1:12" ht="18.75" customHeight="1">
      <c r="A88" s="530">
        <v>355</v>
      </c>
      <c r="B88" s="355"/>
      <c r="C88" s="346">
        <v>2501</v>
      </c>
      <c r="D88" s="389" t="s">
        <v>634</v>
      </c>
      <c r="E88" s="647">
        <f t="shared" si="13"/>
        <v>0</v>
      </c>
      <c r="F88" s="647"/>
      <c r="G88" s="647"/>
      <c r="H88" s="1450">
        <v>0</v>
      </c>
      <c r="I88" s="578"/>
      <c r="J88" s="579"/>
      <c r="K88" s="1450">
        <v>0</v>
      </c>
      <c r="L88" s="580">
        <f t="shared" si="14"/>
        <v>0</v>
      </c>
    </row>
    <row r="89" spans="1:26" ht="18.75" customHeight="1">
      <c r="A89" s="530">
        <v>356</v>
      </c>
      <c r="B89" s="356"/>
      <c r="C89" s="351">
        <v>2502</v>
      </c>
      <c r="D89" s="390" t="s">
        <v>221</v>
      </c>
      <c r="E89" s="647">
        <f t="shared" si="13"/>
        <v>0</v>
      </c>
      <c r="F89" s="652"/>
      <c r="G89" s="1450">
        <v>0</v>
      </c>
      <c r="H89" s="1450">
        <v>0</v>
      </c>
      <c r="I89" s="588"/>
      <c r="J89" s="1450">
        <v>0</v>
      </c>
      <c r="K89" s="1450">
        <v>0</v>
      </c>
      <c r="L89" s="580">
        <f t="shared" si="14"/>
        <v>0</v>
      </c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</row>
    <row r="90" spans="1:26" s="404" customFormat="1" ht="18.75" customHeight="1">
      <c r="A90" s="532">
        <v>360</v>
      </c>
      <c r="B90" s="373">
        <v>2600</v>
      </c>
      <c r="C90" s="374" t="s">
        <v>222</v>
      </c>
      <c r="D90" s="375"/>
      <c r="E90" s="377">
        <f>F90+G90+H90</f>
        <v>0</v>
      </c>
      <c r="F90" s="1620">
        <v>0</v>
      </c>
      <c r="G90" s="1620">
        <v>0</v>
      </c>
      <c r="H90" s="1620">
        <v>0</v>
      </c>
      <c r="I90" s="1620">
        <v>0</v>
      </c>
      <c r="J90" s="1620">
        <v>0</v>
      </c>
      <c r="K90" s="1620">
        <v>0</v>
      </c>
      <c r="L90" s="377">
        <f>I90+J90+K90</f>
        <v>0</v>
      </c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</row>
    <row r="91" spans="1:26" s="404" customFormat="1" ht="18.75" customHeight="1">
      <c r="A91" s="532">
        <v>370</v>
      </c>
      <c r="B91" s="373">
        <v>2700</v>
      </c>
      <c r="C91" s="374" t="s">
        <v>223</v>
      </c>
      <c r="D91" s="375"/>
      <c r="E91" s="376">
        <f aca="true" t="shared" si="16" ref="E91:L91">SUM(E92:E104)</f>
        <v>0</v>
      </c>
      <c r="F91" s="376">
        <f t="shared" si="16"/>
        <v>0</v>
      </c>
      <c r="G91" s="376">
        <f t="shared" si="16"/>
        <v>0</v>
      </c>
      <c r="H91" s="376">
        <f t="shared" si="16"/>
        <v>0</v>
      </c>
      <c r="I91" s="376">
        <f t="shared" si="16"/>
        <v>0</v>
      </c>
      <c r="J91" s="644">
        <f t="shared" si="16"/>
        <v>0</v>
      </c>
      <c r="K91" s="645">
        <f t="shared" si="16"/>
        <v>0</v>
      </c>
      <c r="L91" s="646">
        <f t="shared" si="16"/>
        <v>0</v>
      </c>
      <c r="M91" s="402"/>
      <c r="N91" s="402"/>
      <c r="O91" s="402"/>
      <c r="P91" s="402"/>
      <c r="Q91" s="402"/>
      <c r="R91" s="402"/>
      <c r="S91" s="402"/>
      <c r="T91" s="402"/>
      <c r="U91" s="402"/>
      <c r="V91" s="402"/>
      <c r="W91" s="402"/>
      <c r="X91" s="402"/>
      <c r="Y91" s="402"/>
      <c r="Z91" s="402"/>
    </row>
    <row r="92" spans="1:26" ht="18.75" customHeight="1">
      <c r="A92" s="533">
        <v>375</v>
      </c>
      <c r="B92" s="345"/>
      <c r="C92" s="346">
        <v>2701</v>
      </c>
      <c r="D92" s="347" t="s">
        <v>224</v>
      </c>
      <c r="E92" s="647">
        <f aca="true" t="shared" si="17" ref="E92:E131">F92+G92+H92</f>
        <v>0</v>
      </c>
      <c r="F92" s="1450">
        <v>0</v>
      </c>
      <c r="G92" s="647"/>
      <c r="H92" s="1450">
        <v>0</v>
      </c>
      <c r="I92" s="1450">
        <v>0</v>
      </c>
      <c r="J92" s="579"/>
      <c r="K92" s="1450">
        <v>0</v>
      </c>
      <c r="L92" s="580">
        <f aca="true" t="shared" si="18" ref="L92:L131">I92+J92+K92</f>
        <v>0</v>
      </c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</row>
    <row r="93" spans="1:26" ht="18.75" customHeight="1">
      <c r="A93" s="533">
        <v>380</v>
      </c>
      <c r="B93" s="345"/>
      <c r="C93" s="348" t="s">
        <v>225</v>
      </c>
      <c r="D93" s="349" t="s">
        <v>226</v>
      </c>
      <c r="E93" s="647">
        <f t="shared" si="17"/>
        <v>0</v>
      </c>
      <c r="F93" s="1450">
        <v>0</v>
      </c>
      <c r="G93" s="649"/>
      <c r="H93" s="1450">
        <v>0</v>
      </c>
      <c r="I93" s="1450">
        <v>0</v>
      </c>
      <c r="J93" s="582"/>
      <c r="K93" s="1450">
        <v>0</v>
      </c>
      <c r="L93" s="580">
        <f t="shared" si="18"/>
        <v>0</v>
      </c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</row>
    <row r="94" spans="1:12" ht="18.75" customHeight="1">
      <c r="A94" s="533">
        <v>385</v>
      </c>
      <c r="B94" s="345"/>
      <c r="C94" s="348" t="s">
        <v>227</v>
      </c>
      <c r="D94" s="349" t="s">
        <v>228</v>
      </c>
      <c r="E94" s="647">
        <f t="shared" si="17"/>
        <v>0</v>
      </c>
      <c r="F94" s="1450">
        <v>0</v>
      </c>
      <c r="G94" s="649"/>
      <c r="H94" s="1450">
        <v>0</v>
      </c>
      <c r="I94" s="1450">
        <v>0</v>
      </c>
      <c r="J94" s="582"/>
      <c r="K94" s="1450">
        <v>0</v>
      </c>
      <c r="L94" s="580">
        <f t="shared" si="18"/>
        <v>0</v>
      </c>
    </row>
    <row r="95" spans="1:12" ht="18.75" customHeight="1">
      <c r="A95" s="533">
        <v>390</v>
      </c>
      <c r="B95" s="357"/>
      <c r="C95" s="348">
        <v>2704</v>
      </c>
      <c r="D95" s="349" t="s">
        <v>229</v>
      </c>
      <c r="E95" s="647">
        <f t="shared" si="17"/>
        <v>0</v>
      </c>
      <c r="F95" s="1450">
        <v>0</v>
      </c>
      <c r="G95" s="649"/>
      <c r="H95" s="1450">
        <v>0</v>
      </c>
      <c r="I95" s="1450">
        <v>0</v>
      </c>
      <c r="J95" s="582"/>
      <c r="K95" s="1450">
        <v>0</v>
      </c>
      <c r="L95" s="580">
        <f t="shared" si="18"/>
        <v>0</v>
      </c>
    </row>
    <row r="96" spans="1:12" ht="18.75" customHeight="1">
      <c r="A96" s="533">
        <v>395</v>
      </c>
      <c r="B96" s="345"/>
      <c r="C96" s="348" t="s">
        <v>230</v>
      </c>
      <c r="D96" s="349" t="s">
        <v>231</v>
      </c>
      <c r="E96" s="647">
        <f t="shared" si="17"/>
        <v>0</v>
      </c>
      <c r="F96" s="1450">
        <v>0</v>
      </c>
      <c r="G96" s="649"/>
      <c r="H96" s="1450">
        <v>0</v>
      </c>
      <c r="I96" s="1450">
        <v>0</v>
      </c>
      <c r="J96" s="582"/>
      <c r="K96" s="1450">
        <v>0</v>
      </c>
      <c r="L96" s="580">
        <f t="shared" si="18"/>
        <v>0</v>
      </c>
    </row>
    <row r="97" spans="1:12" ht="18.75" customHeight="1">
      <c r="A97" s="533">
        <v>400</v>
      </c>
      <c r="B97" s="352"/>
      <c r="C97" s="348">
        <v>2706</v>
      </c>
      <c r="D97" s="349" t="s">
        <v>232</v>
      </c>
      <c r="E97" s="647">
        <f t="shared" si="17"/>
        <v>0</v>
      </c>
      <c r="F97" s="1450">
        <v>0</v>
      </c>
      <c r="G97" s="649"/>
      <c r="H97" s="1450">
        <v>0</v>
      </c>
      <c r="I97" s="1450">
        <v>0</v>
      </c>
      <c r="J97" s="582"/>
      <c r="K97" s="1450">
        <v>0</v>
      </c>
      <c r="L97" s="580">
        <f t="shared" si="18"/>
        <v>0</v>
      </c>
    </row>
    <row r="98" spans="1:12" ht="18.75" customHeight="1">
      <c r="A98" s="533">
        <v>405</v>
      </c>
      <c r="B98" s="345"/>
      <c r="C98" s="348" t="s">
        <v>233</v>
      </c>
      <c r="D98" s="349" t="s">
        <v>234</v>
      </c>
      <c r="E98" s="647">
        <f t="shared" si="17"/>
        <v>0</v>
      </c>
      <c r="F98" s="1450">
        <v>0</v>
      </c>
      <c r="G98" s="649"/>
      <c r="H98" s="1450">
        <v>0</v>
      </c>
      <c r="I98" s="1450">
        <v>0</v>
      </c>
      <c r="J98" s="582"/>
      <c r="K98" s="1450">
        <v>0</v>
      </c>
      <c r="L98" s="580">
        <f t="shared" si="18"/>
        <v>0</v>
      </c>
    </row>
    <row r="99" spans="1:12" ht="18.75" customHeight="1">
      <c r="A99" s="533">
        <v>410</v>
      </c>
      <c r="B99" s="352"/>
      <c r="C99" s="348" t="s">
        <v>235</v>
      </c>
      <c r="D99" s="349" t="s">
        <v>639</v>
      </c>
      <c r="E99" s="647">
        <f t="shared" si="17"/>
        <v>0</v>
      </c>
      <c r="F99" s="649"/>
      <c r="G99" s="649"/>
      <c r="H99" s="1450">
        <v>0</v>
      </c>
      <c r="I99" s="581"/>
      <c r="J99" s="582"/>
      <c r="K99" s="1450">
        <v>0</v>
      </c>
      <c r="L99" s="580">
        <f t="shared" si="18"/>
        <v>0</v>
      </c>
    </row>
    <row r="100" spans="1:12" ht="18.75" customHeight="1">
      <c r="A100" s="533">
        <v>420</v>
      </c>
      <c r="B100" s="345"/>
      <c r="C100" s="348" t="s">
        <v>640</v>
      </c>
      <c r="D100" s="349" t="s">
        <v>641</v>
      </c>
      <c r="E100" s="647">
        <f t="shared" si="17"/>
        <v>0</v>
      </c>
      <c r="F100" s="649"/>
      <c r="G100" s="649"/>
      <c r="H100" s="1450">
        <v>0</v>
      </c>
      <c r="I100" s="581"/>
      <c r="J100" s="582"/>
      <c r="K100" s="1450">
        <v>0</v>
      </c>
      <c r="L100" s="580">
        <f t="shared" si="18"/>
        <v>0</v>
      </c>
    </row>
    <row r="101" spans="1:12" ht="18.75" customHeight="1">
      <c r="A101" s="533">
        <v>425</v>
      </c>
      <c r="B101" s="345"/>
      <c r="C101" s="348" t="s">
        <v>642</v>
      </c>
      <c r="D101" s="349" t="s">
        <v>643</v>
      </c>
      <c r="E101" s="647">
        <f t="shared" si="17"/>
        <v>0</v>
      </c>
      <c r="F101" s="649"/>
      <c r="G101" s="649"/>
      <c r="H101" s="1450">
        <v>0</v>
      </c>
      <c r="I101" s="581"/>
      <c r="J101" s="582"/>
      <c r="K101" s="1450">
        <v>0</v>
      </c>
      <c r="L101" s="580">
        <f t="shared" si="18"/>
        <v>0</v>
      </c>
    </row>
    <row r="102" spans="1:12" ht="18.75" customHeight="1">
      <c r="A102" s="533">
        <v>430</v>
      </c>
      <c r="B102" s="345"/>
      <c r="C102" s="348" t="s">
        <v>644</v>
      </c>
      <c r="D102" s="349" t="s">
        <v>645</v>
      </c>
      <c r="E102" s="647">
        <f t="shared" si="17"/>
        <v>0</v>
      </c>
      <c r="F102" s="1450">
        <v>0</v>
      </c>
      <c r="G102" s="649"/>
      <c r="H102" s="1450">
        <v>0</v>
      </c>
      <c r="I102" s="1450">
        <v>0</v>
      </c>
      <c r="J102" s="582"/>
      <c r="K102" s="1450">
        <v>0</v>
      </c>
      <c r="L102" s="580">
        <f t="shared" si="18"/>
        <v>0</v>
      </c>
    </row>
    <row r="103" spans="1:12" ht="18.75" customHeight="1">
      <c r="A103" s="533">
        <v>436</v>
      </c>
      <c r="B103" s="345"/>
      <c r="C103" s="348" t="s">
        <v>646</v>
      </c>
      <c r="D103" s="391" t="s">
        <v>647</v>
      </c>
      <c r="E103" s="647">
        <f t="shared" si="17"/>
        <v>0</v>
      </c>
      <c r="F103" s="1450">
        <v>0</v>
      </c>
      <c r="G103" s="649"/>
      <c r="H103" s="1450">
        <v>0</v>
      </c>
      <c r="I103" s="1450">
        <v>0</v>
      </c>
      <c r="J103" s="582"/>
      <c r="K103" s="1450">
        <v>0</v>
      </c>
      <c r="L103" s="580">
        <f t="shared" si="18"/>
        <v>0</v>
      </c>
    </row>
    <row r="104" spans="1:12" ht="18.75" customHeight="1">
      <c r="A104" s="533">
        <v>440</v>
      </c>
      <c r="B104" s="345"/>
      <c r="C104" s="351" t="s">
        <v>648</v>
      </c>
      <c r="D104" s="392" t="s">
        <v>649</v>
      </c>
      <c r="E104" s="647">
        <f t="shared" si="17"/>
        <v>0</v>
      </c>
      <c r="F104" s="652"/>
      <c r="G104" s="652"/>
      <c r="H104" s="1450">
        <v>0</v>
      </c>
      <c r="I104" s="588"/>
      <c r="J104" s="589"/>
      <c r="K104" s="1450">
        <v>0</v>
      </c>
      <c r="L104" s="580">
        <f t="shared" si="18"/>
        <v>0</v>
      </c>
    </row>
    <row r="105" spans="1:26" s="404" customFormat="1" ht="18.75" customHeight="1">
      <c r="A105" s="532">
        <v>445</v>
      </c>
      <c r="B105" s="373">
        <v>2800</v>
      </c>
      <c r="C105" s="374" t="s">
        <v>650</v>
      </c>
      <c r="D105" s="375"/>
      <c r="E105" s="376">
        <f>+E106+E107+E108</f>
        <v>0</v>
      </c>
      <c r="F105" s="376">
        <f>+F106+F107+F108</f>
        <v>0</v>
      </c>
      <c r="G105" s="376">
        <f>+G106+G107+G108</f>
        <v>0</v>
      </c>
      <c r="H105" s="377">
        <f>+H106+H107+H108</f>
        <v>0</v>
      </c>
      <c r="I105" s="643">
        <f>+I106+I107+I108</f>
        <v>0</v>
      </c>
      <c r="J105" s="644">
        <f>SUM(J106:J108)</f>
        <v>0</v>
      </c>
      <c r="K105" s="645">
        <f>+K106+K107+K108</f>
        <v>0</v>
      </c>
      <c r="L105" s="646">
        <f>SUM(L106:L108)</f>
        <v>0</v>
      </c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</row>
    <row r="106" spans="1:12" ht="32.25" customHeight="1">
      <c r="A106" s="533">
        <v>450</v>
      </c>
      <c r="B106" s="345"/>
      <c r="C106" s="346">
        <v>2801</v>
      </c>
      <c r="D106" s="386" t="s">
        <v>651</v>
      </c>
      <c r="E106" s="647">
        <f t="shared" si="17"/>
        <v>0</v>
      </c>
      <c r="F106" s="647"/>
      <c r="G106" s="647"/>
      <c r="H106" s="1450">
        <v>0</v>
      </c>
      <c r="I106" s="578"/>
      <c r="J106" s="579"/>
      <c r="K106" s="1450">
        <v>0</v>
      </c>
      <c r="L106" s="580">
        <f t="shared" si="18"/>
        <v>0</v>
      </c>
    </row>
    <row r="107" spans="1:26" ht="18.75" customHeight="1">
      <c r="A107" s="533">
        <v>455</v>
      </c>
      <c r="B107" s="345"/>
      <c r="C107" s="348">
        <v>2802</v>
      </c>
      <c r="D107" s="388" t="s">
        <v>652</v>
      </c>
      <c r="E107" s="647">
        <f t="shared" si="17"/>
        <v>0</v>
      </c>
      <c r="F107" s="649"/>
      <c r="G107" s="649"/>
      <c r="H107" s="1450">
        <v>0</v>
      </c>
      <c r="I107" s="581"/>
      <c r="J107" s="582"/>
      <c r="K107" s="1450">
        <v>0</v>
      </c>
      <c r="L107" s="580">
        <f t="shared" si="18"/>
        <v>0</v>
      </c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</row>
    <row r="108" spans="1:26" ht="18.75" customHeight="1">
      <c r="A108" s="533">
        <v>460</v>
      </c>
      <c r="B108" s="345"/>
      <c r="C108" s="351">
        <v>2809</v>
      </c>
      <c r="D108" s="393" t="s">
        <v>1152</v>
      </c>
      <c r="E108" s="647">
        <f t="shared" si="17"/>
        <v>0</v>
      </c>
      <c r="F108" s="652"/>
      <c r="G108" s="652"/>
      <c r="H108" s="1450">
        <v>0</v>
      </c>
      <c r="I108" s="588"/>
      <c r="J108" s="589"/>
      <c r="K108" s="1450">
        <v>0</v>
      </c>
      <c r="L108" s="580">
        <f t="shared" si="18"/>
        <v>0</v>
      </c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</row>
    <row r="109" spans="1:26" s="404" customFormat="1" ht="18.75" customHeight="1">
      <c r="A109" s="532">
        <v>470</v>
      </c>
      <c r="B109" s="373">
        <v>3600</v>
      </c>
      <c r="C109" s="374" t="s">
        <v>353</v>
      </c>
      <c r="D109" s="375"/>
      <c r="E109" s="376">
        <f aca="true" t="shared" si="19" ref="E109:L109">SUM(E110:E115)</f>
        <v>0</v>
      </c>
      <c r="F109" s="376">
        <f t="shared" si="19"/>
        <v>0</v>
      </c>
      <c r="G109" s="376">
        <f t="shared" si="19"/>
        <v>0</v>
      </c>
      <c r="H109" s="376">
        <f t="shared" si="19"/>
        <v>0</v>
      </c>
      <c r="I109" s="643">
        <f t="shared" si="19"/>
        <v>0</v>
      </c>
      <c r="J109" s="644">
        <f t="shared" si="19"/>
        <v>0</v>
      </c>
      <c r="K109" s="645">
        <f t="shared" si="19"/>
        <v>0</v>
      </c>
      <c r="L109" s="646">
        <f t="shared" si="19"/>
        <v>0</v>
      </c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  <c r="Z109" s="402"/>
    </row>
    <row r="110" spans="1:12" ht="18.75" customHeight="1">
      <c r="A110" s="533">
        <v>475</v>
      </c>
      <c r="B110" s="345"/>
      <c r="C110" s="346">
        <v>3601</v>
      </c>
      <c r="D110" s="386" t="s">
        <v>654</v>
      </c>
      <c r="E110" s="647">
        <f t="shared" si="17"/>
        <v>0</v>
      </c>
      <c r="F110" s="647"/>
      <c r="G110" s="647"/>
      <c r="H110" s="1450">
        <v>0</v>
      </c>
      <c r="I110" s="578"/>
      <c r="J110" s="579"/>
      <c r="K110" s="1450">
        <v>0</v>
      </c>
      <c r="L110" s="580">
        <f t="shared" si="18"/>
        <v>0</v>
      </c>
    </row>
    <row r="111" spans="1:26" ht="18.75" customHeight="1">
      <c r="A111" s="533">
        <v>479</v>
      </c>
      <c r="B111" s="345"/>
      <c r="C111" s="348">
        <v>3610</v>
      </c>
      <c r="D111" s="349" t="s">
        <v>335</v>
      </c>
      <c r="E111" s="647">
        <f t="shared" si="17"/>
        <v>0</v>
      </c>
      <c r="F111" s="649"/>
      <c r="G111" s="649"/>
      <c r="H111" s="1450">
        <v>0</v>
      </c>
      <c r="I111" s="581"/>
      <c r="J111" s="582"/>
      <c r="K111" s="1450">
        <v>0</v>
      </c>
      <c r="L111" s="580">
        <f t="shared" si="18"/>
        <v>0</v>
      </c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</row>
    <row r="112" spans="1:26" ht="18.75" customHeight="1">
      <c r="A112" s="533">
        <v>480</v>
      </c>
      <c r="B112" s="345"/>
      <c r="C112" s="348">
        <v>3611</v>
      </c>
      <c r="D112" s="349" t="s">
        <v>655</v>
      </c>
      <c r="E112" s="647">
        <f t="shared" si="17"/>
        <v>0</v>
      </c>
      <c r="F112" s="649"/>
      <c r="G112" s="649"/>
      <c r="H112" s="1450">
        <v>0</v>
      </c>
      <c r="I112" s="581"/>
      <c r="J112" s="582"/>
      <c r="K112" s="1450">
        <v>0</v>
      </c>
      <c r="L112" s="580">
        <f t="shared" si="18"/>
        <v>0</v>
      </c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</row>
    <row r="113" spans="1:12" ht="18.75" customHeight="1">
      <c r="A113" s="533">
        <v>485</v>
      </c>
      <c r="B113" s="345"/>
      <c r="C113" s="348">
        <v>3612</v>
      </c>
      <c r="D113" s="349" t="s">
        <v>656</v>
      </c>
      <c r="E113" s="647">
        <f t="shared" si="17"/>
        <v>0</v>
      </c>
      <c r="F113" s="649"/>
      <c r="G113" s="649"/>
      <c r="H113" s="1450">
        <v>0</v>
      </c>
      <c r="I113" s="581"/>
      <c r="J113" s="582"/>
      <c r="K113" s="1450">
        <v>0</v>
      </c>
      <c r="L113" s="580">
        <f t="shared" si="18"/>
        <v>0</v>
      </c>
    </row>
    <row r="114" spans="1:12" ht="18.75" customHeight="1">
      <c r="A114" s="533">
        <v>486</v>
      </c>
      <c r="B114" s="345"/>
      <c r="C114" s="348">
        <v>3618</v>
      </c>
      <c r="D114" s="349" t="s">
        <v>327</v>
      </c>
      <c r="E114" s="647">
        <f t="shared" si="17"/>
        <v>0</v>
      </c>
      <c r="F114" s="649"/>
      <c r="G114" s="649"/>
      <c r="H114" s="1450">
        <v>0</v>
      </c>
      <c r="I114" s="581"/>
      <c r="J114" s="582"/>
      <c r="K114" s="1450">
        <v>0</v>
      </c>
      <c r="L114" s="580">
        <f t="shared" si="18"/>
        <v>0</v>
      </c>
    </row>
    <row r="115" spans="1:12" ht="18.75" customHeight="1">
      <c r="A115" s="533">
        <v>490</v>
      </c>
      <c r="B115" s="345"/>
      <c r="C115" s="371">
        <v>3619</v>
      </c>
      <c r="D115" s="392" t="s">
        <v>657</v>
      </c>
      <c r="E115" s="647">
        <f t="shared" si="17"/>
        <v>0</v>
      </c>
      <c r="F115" s="652"/>
      <c r="G115" s="652"/>
      <c r="H115" s="1450">
        <v>0</v>
      </c>
      <c r="I115" s="588"/>
      <c r="J115" s="589"/>
      <c r="K115" s="1450">
        <v>0</v>
      </c>
      <c r="L115" s="580">
        <f t="shared" si="18"/>
        <v>0</v>
      </c>
    </row>
    <row r="116" spans="1:26" s="404" customFormat="1" ht="18.75" customHeight="1">
      <c r="A116" s="532">
        <v>495</v>
      </c>
      <c r="B116" s="373">
        <v>3700</v>
      </c>
      <c r="C116" s="374" t="s">
        <v>658</v>
      </c>
      <c r="D116" s="375"/>
      <c r="E116" s="376">
        <f aca="true" t="shared" si="20" ref="E116:L116">SUM(E117:E119)</f>
        <v>0</v>
      </c>
      <c r="F116" s="376">
        <f t="shared" si="20"/>
        <v>0</v>
      </c>
      <c r="G116" s="376">
        <f t="shared" si="20"/>
        <v>0</v>
      </c>
      <c r="H116" s="376">
        <f t="shared" si="20"/>
        <v>0</v>
      </c>
      <c r="I116" s="643">
        <f t="shared" si="20"/>
        <v>0</v>
      </c>
      <c r="J116" s="644">
        <f t="shared" si="20"/>
        <v>0</v>
      </c>
      <c r="K116" s="645">
        <f t="shared" si="20"/>
        <v>0</v>
      </c>
      <c r="L116" s="646">
        <f t="shared" si="20"/>
        <v>0</v>
      </c>
      <c r="M116" s="402"/>
      <c r="N116" s="402"/>
      <c r="O116" s="402"/>
      <c r="P116" s="402"/>
      <c r="Q116" s="402"/>
      <c r="R116" s="402"/>
      <c r="S116" s="402"/>
      <c r="T116" s="402"/>
      <c r="U116" s="402"/>
      <c r="V116" s="402"/>
      <c r="W116" s="402"/>
      <c r="X116" s="402"/>
      <c r="Y116" s="402"/>
      <c r="Z116" s="402"/>
    </row>
    <row r="117" spans="1:12" ht="18.75" customHeight="1">
      <c r="A117" s="533">
        <v>500</v>
      </c>
      <c r="B117" s="345"/>
      <c r="C117" s="346">
        <v>3701</v>
      </c>
      <c r="D117" s="347" t="s">
        <v>659</v>
      </c>
      <c r="E117" s="647">
        <f t="shared" si="17"/>
        <v>0</v>
      </c>
      <c r="F117" s="647"/>
      <c r="G117" s="647"/>
      <c r="H117" s="1450">
        <v>0</v>
      </c>
      <c r="I117" s="578"/>
      <c r="J117" s="579"/>
      <c r="K117" s="1450">
        <v>0</v>
      </c>
      <c r="L117" s="580">
        <f t="shared" si="18"/>
        <v>0</v>
      </c>
    </row>
    <row r="118" spans="1:26" ht="18.75" customHeight="1">
      <c r="A118" s="533">
        <v>505</v>
      </c>
      <c r="B118" s="345"/>
      <c r="C118" s="348">
        <v>3702</v>
      </c>
      <c r="D118" s="349" t="s">
        <v>660</v>
      </c>
      <c r="E118" s="647">
        <f t="shared" si="17"/>
        <v>0</v>
      </c>
      <c r="F118" s="649"/>
      <c r="G118" s="649"/>
      <c r="H118" s="1450">
        <v>0</v>
      </c>
      <c r="I118" s="581"/>
      <c r="J118" s="582"/>
      <c r="K118" s="1450">
        <v>0</v>
      </c>
      <c r="L118" s="580">
        <f t="shared" si="18"/>
        <v>0</v>
      </c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</row>
    <row r="119" spans="1:12" ht="18.75" customHeight="1">
      <c r="A119" s="533">
        <v>510</v>
      </c>
      <c r="B119" s="345"/>
      <c r="C119" s="351">
        <v>3709</v>
      </c>
      <c r="D119" s="385" t="s">
        <v>661</v>
      </c>
      <c r="E119" s="647">
        <f t="shared" si="17"/>
        <v>0</v>
      </c>
      <c r="F119" s="652"/>
      <c r="G119" s="652"/>
      <c r="H119" s="1450">
        <v>0</v>
      </c>
      <c r="I119" s="588"/>
      <c r="J119" s="589"/>
      <c r="K119" s="1450">
        <v>0</v>
      </c>
      <c r="L119" s="580">
        <f t="shared" si="18"/>
        <v>0</v>
      </c>
    </row>
    <row r="120" spans="1:26" s="405" customFormat="1" ht="18.75" customHeight="1">
      <c r="A120" s="534">
        <v>515</v>
      </c>
      <c r="B120" s="373">
        <v>4000</v>
      </c>
      <c r="C120" s="374" t="s">
        <v>1466</v>
      </c>
      <c r="D120" s="375"/>
      <c r="E120" s="376">
        <f aca="true" t="shared" si="21" ref="E120:L120">SUM(E121:E131)</f>
        <v>0</v>
      </c>
      <c r="F120" s="376">
        <f t="shared" si="21"/>
        <v>0</v>
      </c>
      <c r="G120" s="376">
        <f t="shared" si="21"/>
        <v>0</v>
      </c>
      <c r="H120" s="376">
        <f t="shared" si="21"/>
        <v>0</v>
      </c>
      <c r="I120" s="643">
        <f t="shared" si="21"/>
        <v>0</v>
      </c>
      <c r="J120" s="644">
        <f t="shared" si="21"/>
        <v>0</v>
      </c>
      <c r="K120" s="645">
        <f t="shared" si="21"/>
        <v>0</v>
      </c>
      <c r="L120" s="646">
        <f t="shared" si="21"/>
        <v>0</v>
      </c>
      <c r="M120" s="402"/>
      <c r="N120" s="402"/>
      <c r="O120" s="402"/>
      <c r="P120" s="402"/>
      <c r="Q120" s="402"/>
      <c r="R120" s="402"/>
      <c r="S120" s="402"/>
      <c r="T120" s="402"/>
      <c r="U120" s="402"/>
      <c r="V120" s="402"/>
      <c r="W120" s="402"/>
      <c r="X120" s="402"/>
      <c r="Y120" s="402"/>
      <c r="Z120" s="402"/>
    </row>
    <row r="121" spans="1:26" s="406" customFormat="1" ht="18.75" customHeight="1">
      <c r="A121" s="535">
        <v>516</v>
      </c>
      <c r="B121" s="345"/>
      <c r="C121" s="346">
        <v>4021</v>
      </c>
      <c r="D121" s="394" t="s">
        <v>663</v>
      </c>
      <c r="E121" s="647">
        <f t="shared" si="17"/>
        <v>0</v>
      </c>
      <c r="F121" s="647"/>
      <c r="G121" s="647"/>
      <c r="H121" s="1450">
        <v>0</v>
      </c>
      <c r="I121" s="578"/>
      <c r="J121" s="579"/>
      <c r="K121" s="1450">
        <v>0</v>
      </c>
      <c r="L121" s="580">
        <f t="shared" si="18"/>
        <v>0</v>
      </c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402"/>
      <c r="X121" s="402"/>
      <c r="Y121" s="402"/>
      <c r="Z121" s="402"/>
    </row>
    <row r="122" spans="1:26" s="406" customFormat="1" ht="18.75" customHeight="1">
      <c r="A122" s="535">
        <v>517</v>
      </c>
      <c r="B122" s="345"/>
      <c r="C122" s="348">
        <v>4022</v>
      </c>
      <c r="D122" s="395" t="s">
        <v>1008</v>
      </c>
      <c r="E122" s="647">
        <f t="shared" si="17"/>
        <v>0</v>
      </c>
      <c r="F122" s="649"/>
      <c r="G122" s="649"/>
      <c r="H122" s="1450">
        <v>0</v>
      </c>
      <c r="I122" s="581"/>
      <c r="J122" s="582"/>
      <c r="K122" s="1450">
        <v>0</v>
      </c>
      <c r="L122" s="580">
        <f t="shared" si="18"/>
        <v>0</v>
      </c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</row>
    <row r="123" spans="1:12" s="406" customFormat="1" ht="18.75" customHeight="1">
      <c r="A123" s="535">
        <v>518</v>
      </c>
      <c r="B123" s="345"/>
      <c r="C123" s="348">
        <v>4023</v>
      </c>
      <c r="D123" s="395" t="s">
        <v>1009</v>
      </c>
      <c r="E123" s="647">
        <f t="shared" si="17"/>
        <v>0</v>
      </c>
      <c r="F123" s="649"/>
      <c r="G123" s="649"/>
      <c r="H123" s="1450">
        <v>0</v>
      </c>
      <c r="I123" s="581"/>
      <c r="J123" s="582"/>
      <c r="K123" s="1450">
        <v>0</v>
      </c>
      <c r="L123" s="580">
        <f t="shared" si="18"/>
        <v>0</v>
      </c>
    </row>
    <row r="124" spans="1:12" s="406" customFormat="1" ht="18.75" customHeight="1">
      <c r="A124" s="535">
        <v>519</v>
      </c>
      <c r="B124" s="345"/>
      <c r="C124" s="348">
        <v>4024</v>
      </c>
      <c r="D124" s="395" t="s">
        <v>1010</v>
      </c>
      <c r="E124" s="647">
        <f t="shared" si="17"/>
        <v>0</v>
      </c>
      <c r="F124" s="649"/>
      <c r="G124" s="649"/>
      <c r="H124" s="1450">
        <v>0</v>
      </c>
      <c r="I124" s="581"/>
      <c r="J124" s="582"/>
      <c r="K124" s="1450">
        <v>0</v>
      </c>
      <c r="L124" s="580">
        <f t="shared" si="18"/>
        <v>0</v>
      </c>
    </row>
    <row r="125" spans="1:12" s="406" customFormat="1" ht="18.75" customHeight="1">
      <c r="A125" s="535">
        <v>520</v>
      </c>
      <c r="B125" s="345"/>
      <c r="C125" s="348">
        <v>4025</v>
      </c>
      <c r="D125" s="395" t="s">
        <v>1011</v>
      </c>
      <c r="E125" s="647">
        <f t="shared" si="17"/>
        <v>0</v>
      </c>
      <c r="F125" s="649"/>
      <c r="G125" s="649"/>
      <c r="H125" s="1450">
        <v>0</v>
      </c>
      <c r="I125" s="581"/>
      <c r="J125" s="582"/>
      <c r="K125" s="1450">
        <v>0</v>
      </c>
      <c r="L125" s="580">
        <f t="shared" si="18"/>
        <v>0</v>
      </c>
    </row>
    <row r="126" spans="1:12" s="406" customFormat="1" ht="18.75" customHeight="1">
      <c r="A126" s="535">
        <v>521</v>
      </c>
      <c r="B126" s="345"/>
      <c r="C126" s="348">
        <v>4026</v>
      </c>
      <c r="D126" s="395" t="s">
        <v>1012</v>
      </c>
      <c r="E126" s="647">
        <f t="shared" si="17"/>
        <v>0</v>
      </c>
      <c r="F126" s="649"/>
      <c r="G126" s="649"/>
      <c r="H126" s="1450">
        <v>0</v>
      </c>
      <c r="I126" s="581"/>
      <c r="J126" s="582"/>
      <c r="K126" s="1450">
        <v>0</v>
      </c>
      <c r="L126" s="580">
        <f t="shared" si="18"/>
        <v>0</v>
      </c>
    </row>
    <row r="127" spans="1:12" s="406" customFormat="1" ht="18.75" customHeight="1">
      <c r="A127" s="535">
        <v>522</v>
      </c>
      <c r="B127" s="345"/>
      <c r="C127" s="348">
        <v>4029</v>
      </c>
      <c r="D127" s="395" t="s">
        <v>1013</v>
      </c>
      <c r="E127" s="647">
        <f t="shared" si="17"/>
        <v>0</v>
      </c>
      <c r="F127" s="649"/>
      <c r="G127" s="649"/>
      <c r="H127" s="1450">
        <v>0</v>
      </c>
      <c r="I127" s="581"/>
      <c r="J127" s="582"/>
      <c r="K127" s="1450">
        <v>0</v>
      </c>
      <c r="L127" s="580">
        <f t="shared" si="18"/>
        <v>0</v>
      </c>
    </row>
    <row r="128" spans="1:57" s="410" customFormat="1" ht="18.75" customHeight="1">
      <c r="A128" s="535">
        <v>523</v>
      </c>
      <c r="B128" s="345"/>
      <c r="C128" s="348">
        <v>4030</v>
      </c>
      <c r="D128" s="395" t="s">
        <v>1014</v>
      </c>
      <c r="E128" s="647">
        <f t="shared" si="17"/>
        <v>0</v>
      </c>
      <c r="F128" s="649"/>
      <c r="G128" s="649"/>
      <c r="H128" s="1450">
        <v>0</v>
      </c>
      <c r="I128" s="581"/>
      <c r="J128" s="582"/>
      <c r="K128" s="1450">
        <v>0</v>
      </c>
      <c r="L128" s="580">
        <f t="shared" si="18"/>
        <v>0</v>
      </c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7"/>
      <c r="AB128" s="408"/>
      <c r="AC128" s="407"/>
      <c r="AD128" s="407"/>
      <c r="AE128" s="408"/>
      <c r="AF128" s="407"/>
      <c r="AG128" s="407"/>
      <c r="AH128" s="408"/>
      <c r="AI128" s="407"/>
      <c r="AJ128" s="407"/>
      <c r="AK128" s="408"/>
      <c r="AL128" s="407"/>
      <c r="AM128" s="407"/>
      <c r="AN128" s="409"/>
      <c r="AO128" s="407"/>
      <c r="AP128" s="407"/>
      <c r="AQ128" s="408"/>
      <c r="AR128" s="407"/>
      <c r="AS128" s="407"/>
      <c r="AT128" s="408"/>
      <c r="AU128" s="407"/>
      <c r="AV128" s="408"/>
      <c r="AW128" s="409"/>
      <c r="AX128" s="408"/>
      <c r="AY128" s="408"/>
      <c r="AZ128" s="407"/>
      <c r="BA128" s="407"/>
      <c r="BB128" s="408"/>
      <c r="BC128" s="407"/>
      <c r="BE128" s="407"/>
    </row>
    <row r="129" spans="1:57" s="410" customFormat="1" ht="18.75" customHeight="1">
      <c r="A129" s="535">
        <v>524</v>
      </c>
      <c r="B129" s="345"/>
      <c r="C129" s="348">
        <v>4039</v>
      </c>
      <c r="D129" s="395" t="s">
        <v>1153</v>
      </c>
      <c r="E129" s="647">
        <f t="shared" si="17"/>
        <v>0</v>
      </c>
      <c r="F129" s="649"/>
      <c r="G129" s="649"/>
      <c r="H129" s="1450">
        <v>0</v>
      </c>
      <c r="I129" s="581"/>
      <c r="J129" s="582"/>
      <c r="K129" s="1450">
        <v>0</v>
      </c>
      <c r="L129" s="580">
        <f t="shared" si="18"/>
        <v>0</v>
      </c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7"/>
      <c r="AB129" s="408"/>
      <c r="AC129" s="407"/>
      <c r="AD129" s="407"/>
      <c r="AE129" s="408"/>
      <c r="AF129" s="407"/>
      <c r="AG129" s="407"/>
      <c r="AH129" s="408"/>
      <c r="AI129" s="407"/>
      <c r="AJ129" s="407"/>
      <c r="AK129" s="408"/>
      <c r="AL129" s="407"/>
      <c r="AM129" s="407"/>
      <c r="AN129" s="409"/>
      <c r="AO129" s="407"/>
      <c r="AP129" s="407"/>
      <c r="AQ129" s="408"/>
      <c r="AR129" s="407"/>
      <c r="AS129" s="407"/>
      <c r="AT129" s="408"/>
      <c r="AU129" s="407"/>
      <c r="AV129" s="408"/>
      <c r="AW129" s="409"/>
      <c r="AX129" s="408"/>
      <c r="AY129" s="408"/>
      <c r="AZ129" s="407"/>
      <c r="BA129" s="407"/>
      <c r="BB129" s="408"/>
      <c r="BC129" s="407"/>
      <c r="BE129" s="407"/>
    </row>
    <row r="130" spans="1:57" s="410" customFormat="1" ht="18.75" customHeight="1">
      <c r="A130" s="535">
        <v>525</v>
      </c>
      <c r="B130" s="345"/>
      <c r="C130" s="348">
        <v>4040</v>
      </c>
      <c r="D130" s="395" t="s">
        <v>1015</v>
      </c>
      <c r="E130" s="647">
        <f t="shared" si="17"/>
        <v>0</v>
      </c>
      <c r="F130" s="649"/>
      <c r="G130" s="649"/>
      <c r="H130" s="1450">
        <v>0</v>
      </c>
      <c r="I130" s="581"/>
      <c r="J130" s="582"/>
      <c r="K130" s="1450">
        <v>0</v>
      </c>
      <c r="L130" s="580">
        <f t="shared" si="18"/>
        <v>0</v>
      </c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7"/>
      <c r="AB130" s="408"/>
      <c r="AC130" s="407"/>
      <c r="AD130" s="407"/>
      <c r="AE130" s="408"/>
      <c r="AF130" s="407"/>
      <c r="AG130" s="407"/>
      <c r="AH130" s="408"/>
      <c r="AI130" s="407"/>
      <c r="AJ130" s="407"/>
      <c r="AK130" s="408"/>
      <c r="AL130" s="407"/>
      <c r="AM130" s="407"/>
      <c r="AN130" s="409"/>
      <c r="AO130" s="407"/>
      <c r="AP130" s="407"/>
      <c r="AQ130" s="408"/>
      <c r="AR130" s="407"/>
      <c r="AS130" s="407"/>
      <c r="AT130" s="408"/>
      <c r="AU130" s="407"/>
      <c r="AV130" s="408"/>
      <c r="AW130" s="409"/>
      <c r="AX130" s="408"/>
      <c r="AY130" s="408"/>
      <c r="AZ130" s="407"/>
      <c r="BA130" s="407"/>
      <c r="BB130" s="408"/>
      <c r="BC130" s="407"/>
      <c r="BE130" s="407"/>
    </row>
    <row r="131" spans="1:57" s="410" customFormat="1" ht="18.75" customHeight="1">
      <c r="A131" s="535">
        <v>526</v>
      </c>
      <c r="B131" s="345"/>
      <c r="C131" s="371">
        <v>4072</v>
      </c>
      <c r="D131" s="396" t="s">
        <v>1016</v>
      </c>
      <c r="E131" s="647">
        <f t="shared" si="17"/>
        <v>0</v>
      </c>
      <c r="F131" s="652"/>
      <c r="G131" s="652"/>
      <c r="H131" s="1450">
        <v>0</v>
      </c>
      <c r="I131" s="588"/>
      <c r="J131" s="589"/>
      <c r="K131" s="1450">
        <v>0</v>
      </c>
      <c r="L131" s="580">
        <f t="shared" si="18"/>
        <v>0</v>
      </c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8"/>
      <c r="AC131" s="407"/>
      <c r="AD131" s="407"/>
      <c r="AE131" s="408"/>
      <c r="AF131" s="407"/>
      <c r="AG131" s="407"/>
      <c r="AH131" s="408"/>
      <c r="AI131" s="407"/>
      <c r="AJ131" s="407"/>
      <c r="AK131" s="408"/>
      <c r="AL131" s="407"/>
      <c r="AM131" s="407"/>
      <c r="AN131" s="409"/>
      <c r="AO131" s="407"/>
      <c r="AP131" s="407"/>
      <c r="AQ131" s="408"/>
      <c r="AR131" s="407"/>
      <c r="AS131" s="407"/>
      <c r="AT131" s="408"/>
      <c r="AU131" s="407"/>
      <c r="AV131" s="408"/>
      <c r="AW131" s="409"/>
      <c r="AX131" s="408"/>
      <c r="AY131" s="408"/>
      <c r="AZ131" s="407"/>
      <c r="BA131" s="407"/>
      <c r="BB131" s="408"/>
      <c r="BC131" s="407"/>
      <c r="BE131" s="407"/>
    </row>
    <row r="132" spans="1:26" s="404" customFormat="1" ht="18.75" customHeight="1">
      <c r="A132" s="532">
        <v>540</v>
      </c>
      <c r="B132" s="373">
        <v>4100</v>
      </c>
      <c r="C132" s="374" t="s">
        <v>1017</v>
      </c>
      <c r="D132" s="375"/>
      <c r="E132" s="377">
        <f>F132+G132+H132</f>
        <v>0</v>
      </c>
      <c r="F132" s="1620">
        <v>0</v>
      </c>
      <c r="G132" s="376"/>
      <c r="H132" s="377"/>
      <c r="I132" s="1620">
        <v>0</v>
      </c>
      <c r="J132" s="1326"/>
      <c r="K132" s="1326"/>
      <c r="L132" s="377">
        <f>I132+J132+K132</f>
        <v>0</v>
      </c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</row>
    <row r="133" spans="1:26" s="404" customFormat="1" ht="18.75" customHeight="1">
      <c r="A133" s="532">
        <v>550</v>
      </c>
      <c r="B133" s="373">
        <v>4200</v>
      </c>
      <c r="C133" s="374" t="s">
        <v>1018</v>
      </c>
      <c r="D133" s="375"/>
      <c r="E133" s="377">
        <f>F133+G133+H133</f>
        <v>0</v>
      </c>
      <c r="F133" s="1620">
        <v>0</v>
      </c>
      <c r="G133" s="1620">
        <v>0</v>
      </c>
      <c r="H133" s="1620">
        <v>0</v>
      </c>
      <c r="I133" s="1620">
        <v>0</v>
      </c>
      <c r="J133" s="1620">
        <v>0</v>
      </c>
      <c r="K133" s="1620">
        <v>0</v>
      </c>
      <c r="L133" s="377">
        <f>I133+J133+K133</f>
        <v>0</v>
      </c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</row>
    <row r="134" spans="1:12" s="404" customFormat="1" ht="18.75" customHeight="1">
      <c r="A134" s="532">
        <v>560</v>
      </c>
      <c r="B134" s="373" t="s">
        <v>1019</v>
      </c>
      <c r="C134" s="374" t="s">
        <v>1502</v>
      </c>
      <c r="D134" s="375"/>
      <c r="E134" s="376">
        <f aca="true" t="shared" si="22" ref="E134:L134">SUM(E135:E136)</f>
        <v>0</v>
      </c>
      <c r="F134" s="376">
        <f t="shared" si="22"/>
        <v>0</v>
      </c>
      <c r="G134" s="376">
        <f t="shared" si="22"/>
        <v>0</v>
      </c>
      <c r="H134" s="376">
        <f t="shared" si="22"/>
        <v>0</v>
      </c>
      <c r="I134" s="643">
        <f t="shared" si="22"/>
        <v>0</v>
      </c>
      <c r="J134" s="644">
        <f t="shared" si="22"/>
        <v>0</v>
      </c>
      <c r="K134" s="645">
        <f t="shared" si="22"/>
        <v>0</v>
      </c>
      <c r="L134" s="646">
        <f t="shared" si="22"/>
        <v>0</v>
      </c>
    </row>
    <row r="135" spans="1:12" ht="18.75" customHeight="1">
      <c r="A135" s="533">
        <v>565</v>
      </c>
      <c r="B135" s="345"/>
      <c r="C135" s="346">
        <v>4501</v>
      </c>
      <c r="D135" s="397" t="s">
        <v>1503</v>
      </c>
      <c r="E135" s="647">
        <f aca="true" t="shared" si="23" ref="E135:E163">F135+G135+H135</f>
        <v>0</v>
      </c>
      <c r="F135" s="647"/>
      <c r="G135" s="647"/>
      <c r="H135" s="1450">
        <v>0</v>
      </c>
      <c r="I135" s="578"/>
      <c r="J135" s="579"/>
      <c r="K135" s="1450">
        <v>0</v>
      </c>
      <c r="L135" s="580">
        <f aca="true" t="shared" si="24" ref="L135:L163">I135+J135+K135</f>
        <v>0</v>
      </c>
    </row>
    <row r="136" spans="1:26" ht="18.75" customHeight="1">
      <c r="A136" s="533">
        <v>570</v>
      </c>
      <c r="B136" s="345"/>
      <c r="C136" s="371">
        <v>4503</v>
      </c>
      <c r="D136" s="398" t="s">
        <v>1504</v>
      </c>
      <c r="E136" s="647">
        <f t="shared" si="23"/>
        <v>0</v>
      </c>
      <c r="F136" s="652"/>
      <c r="G136" s="652"/>
      <c r="H136" s="1450">
        <v>0</v>
      </c>
      <c r="I136" s="588"/>
      <c r="J136" s="589"/>
      <c r="K136" s="1450">
        <v>0</v>
      </c>
      <c r="L136" s="580">
        <f t="shared" si="24"/>
        <v>0</v>
      </c>
      <c r="M136" s="404"/>
      <c r="N136" s="404"/>
      <c r="O136" s="404"/>
      <c r="P136" s="404"/>
      <c r="Q136" s="404"/>
      <c r="R136" s="404"/>
      <c r="S136" s="404"/>
      <c r="T136" s="404"/>
      <c r="U136" s="404"/>
      <c r="V136" s="404"/>
      <c r="W136" s="404"/>
      <c r="X136" s="404"/>
      <c r="Y136" s="404"/>
      <c r="Z136" s="404"/>
    </row>
    <row r="137" spans="1:26" s="404" customFormat="1" ht="18.75" customHeight="1">
      <c r="A137" s="532">
        <v>575</v>
      </c>
      <c r="B137" s="373">
        <v>4600</v>
      </c>
      <c r="C137" s="374" t="s">
        <v>1505</v>
      </c>
      <c r="D137" s="375"/>
      <c r="E137" s="376">
        <f aca="true" t="shared" si="25" ref="E137:L137">SUM(E138:E145)</f>
        <v>0</v>
      </c>
      <c r="F137" s="376">
        <f t="shared" si="25"/>
        <v>0</v>
      </c>
      <c r="G137" s="376">
        <f t="shared" si="25"/>
        <v>0</v>
      </c>
      <c r="H137" s="376">
        <f t="shared" si="25"/>
        <v>0</v>
      </c>
      <c r="I137" s="643">
        <f t="shared" si="25"/>
        <v>0</v>
      </c>
      <c r="J137" s="644">
        <f t="shared" si="25"/>
        <v>0</v>
      </c>
      <c r="K137" s="645">
        <f t="shared" si="25"/>
        <v>0</v>
      </c>
      <c r="L137" s="646">
        <f t="shared" si="25"/>
        <v>0</v>
      </c>
      <c r="M137" s="402"/>
      <c r="N137" s="402"/>
      <c r="O137" s="402"/>
      <c r="P137" s="402"/>
      <c r="Q137" s="402"/>
      <c r="R137" s="402"/>
      <c r="S137" s="402"/>
      <c r="T137" s="402"/>
      <c r="U137" s="402"/>
      <c r="V137" s="402"/>
      <c r="W137" s="402"/>
      <c r="X137" s="402"/>
      <c r="Y137" s="402"/>
      <c r="Z137" s="402"/>
    </row>
    <row r="138" spans="1:12" ht="18.75" customHeight="1">
      <c r="A138" s="533">
        <v>580</v>
      </c>
      <c r="B138" s="345"/>
      <c r="C138" s="346">
        <v>4610</v>
      </c>
      <c r="D138" s="399" t="s">
        <v>363</v>
      </c>
      <c r="E138" s="647">
        <f t="shared" si="23"/>
        <v>0</v>
      </c>
      <c r="F138" s="647"/>
      <c r="G138" s="647"/>
      <c r="H138" s="1450">
        <v>0</v>
      </c>
      <c r="I138" s="578"/>
      <c r="J138" s="579"/>
      <c r="K138" s="1450">
        <v>0</v>
      </c>
      <c r="L138" s="580">
        <f t="shared" si="24"/>
        <v>0</v>
      </c>
    </row>
    <row r="139" spans="1:26" ht="18.75" customHeight="1">
      <c r="A139" s="533">
        <v>585</v>
      </c>
      <c r="B139" s="345"/>
      <c r="C139" s="348">
        <v>4620</v>
      </c>
      <c r="D139" s="391" t="s">
        <v>364</v>
      </c>
      <c r="E139" s="647">
        <f t="shared" si="23"/>
        <v>0</v>
      </c>
      <c r="F139" s="649"/>
      <c r="G139" s="649"/>
      <c r="H139" s="1450">
        <v>0</v>
      </c>
      <c r="I139" s="581"/>
      <c r="J139" s="582"/>
      <c r="K139" s="1450">
        <v>0</v>
      </c>
      <c r="L139" s="580">
        <f t="shared" si="24"/>
        <v>0</v>
      </c>
      <c r="M139" s="404"/>
      <c r="N139" s="404"/>
      <c r="O139" s="404"/>
      <c r="P139" s="404"/>
      <c r="Q139" s="404"/>
      <c r="R139" s="404"/>
      <c r="S139" s="404"/>
      <c r="T139" s="404"/>
      <c r="U139" s="404"/>
      <c r="V139" s="404"/>
      <c r="W139" s="404"/>
      <c r="X139" s="404"/>
      <c r="Y139" s="404"/>
      <c r="Z139" s="404"/>
    </row>
    <row r="140" spans="1:12" ht="18.75" customHeight="1">
      <c r="A140" s="533">
        <v>590</v>
      </c>
      <c r="B140" s="345"/>
      <c r="C140" s="348">
        <v>4630</v>
      </c>
      <c r="D140" s="391" t="s">
        <v>365</v>
      </c>
      <c r="E140" s="647">
        <f t="shared" si="23"/>
        <v>0</v>
      </c>
      <c r="F140" s="649"/>
      <c r="G140" s="649"/>
      <c r="H140" s="1450">
        <v>0</v>
      </c>
      <c r="I140" s="581"/>
      <c r="J140" s="582"/>
      <c r="K140" s="1450">
        <v>0</v>
      </c>
      <c r="L140" s="580">
        <f t="shared" si="24"/>
        <v>0</v>
      </c>
    </row>
    <row r="141" spans="1:12" ht="18.75" customHeight="1">
      <c r="A141" s="533">
        <v>595</v>
      </c>
      <c r="B141" s="345"/>
      <c r="C141" s="348">
        <v>4640</v>
      </c>
      <c r="D141" s="391" t="s">
        <v>366</v>
      </c>
      <c r="E141" s="647">
        <f t="shared" si="23"/>
        <v>0</v>
      </c>
      <c r="F141" s="649"/>
      <c r="G141" s="649"/>
      <c r="H141" s="1450">
        <v>0</v>
      </c>
      <c r="I141" s="581"/>
      <c r="J141" s="582"/>
      <c r="K141" s="1450">
        <v>0</v>
      </c>
      <c r="L141" s="580">
        <f t="shared" si="24"/>
        <v>0</v>
      </c>
    </row>
    <row r="142" spans="1:12" ht="18.75" customHeight="1">
      <c r="A142" s="533">
        <v>600</v>
      </c>
      <c r="B142" s="345"/>
      <c r="C142" s="348">
        <v>4650</v>
      </c>
      <c r="D142" s="391" t="s">
        <v>367</v>
      </c>
      <c r="E142" s="647">
        <f t="shared" si="23"/>
        <v>0</v>
      </c>
      <c r="F142" s="649"/>
      <c r="G142" s="649"/>
      <c r="H142" s="1450">
        <v>0</v>
      </c>
      <c r="I142" s="581"/>
      <c r="J142" s="582"/>
      <c r="K142" s="1450">
        <v>0</v>
      </c>
      <c r="L142" s="580">
        <f t="shared" si="24"/>
        <v>0</v>
      </c>
    </row>
    <row r="143" spans="1:12" ht="18.75" customHeight="1">
      <c r="A143" s="533">
        <v>605</v>
      </c>
      <c r="B143" s="345"/>
      <c r="C143" s="348">
        <v>4660</v>
      </c>
      <c r="D143" s="391" t="s">
        <v>368</v>
      </c>
      <c r="E143" s="647">
        <f t="shared" si="23"/>
        <v>0</v>
      </c>
      <c r="F143" s="649"/>
      <c r="G143" s="649"/>
      <c r="H143" s="1450">
        <v>0</v>
      </c>
      <c r="I143" s="581"/>
      <c r="J143" s="582"/>
      <c r="K143" s="1450">
        <v>0</v>
      </c>
      <c r="L143" s="580">
        <f t="shared" si="24"/>
        <v>0</v>
      </c>
    </row>
    <row r="144" spans="1:12" ht="18.75" customHeight="1">
      <c r="A144" s="533">
        <v>610</v>
      </c>
      <c r="B144" s="345"/>
      <c r="C144" s="348">
        <v>4670</v>
      </c>
      <c r="D144" s="391" t="s">
        <v>370</v>
      </c>
      <c r="E144" s="647">
        <f t="shared" si="23"/>
        <v>0</v>
      </c>
      <c r="F144" s="649"/>
      <c r="G144" s="649"/>
      <c r="H144" s="1450">
        <v>0</v>
      </c>
      <c r="I144" s="581"/>
      <c r="J144" s="582"/>
      <c r="K144" s="1450">
        <v>0</v>
      </c>
      <c r="L144" s="580">
        <f t="shared" si="24"/>
        <v>0</v>
      </c>
    </row>
    <row r="145" spans="1:12" ht="18.75" customHeight="1">
      <c r="A145" s="533">
        <v>615</v>
      </c>
      <c r="B145" s="345"/>
      <c r="C145" s="371">
        <v>4680</v>
      </c>
      <c r="D145" s="400" t="s">
        <v>369</v>
      </c>
      <c r="E145" s="647">
        <f t="shared" si="23"/>
        <v>0</v>
      </c>
      <c r="F145" s="652"/>
      <c r="G145" s="652"/>
      <c r="H145" s="1450">
        <v>0</v>
      </c>
      <c r="I145" s="588"/>
      <c r="J145" s="589"/>
      <c r="K145" s="1450">
        <v>0</v>
      </c>
      <c r="L145" s="580">
        <f t="shared" si="24"/>
        <v>0</v>
      </c>
    </row>
    <row r="146" spans="1:26" s="404" customFormat="1" ht="18.75" customHeight="1">
      <c r="A146" s="532">
        <v>620</v>
      </c>
      <c r="B146" s="373">
        <v>4700</v>
      </c>
      <c r="C146" s="374" t="s">
        <v>1154</v>
      </c>
      <c r="D146" s="375"/>
      <c r="E146" s="376">
        <f aca="true" t="shared" si="26" ref="E146:L146">SUM(E147:E154)</f>
        <v>0</v>
      </c>
      <c r="F146" s="376">
        <f t="shared" si="26"/>
        <v>0</v>
      </c>
      <c r="G146" s="376">
        <f t="shared" si="26"/>
        <v>0</v>
      </c>
      <c r="H146" s="376">
        <f t="shared" si="26"/>
        <v>0</v>
      </c>
      <c r="I146" s="643">
        <f t="shared" si="26"/>
        <v>0</v>
      </c>
      <c r="J146" s="644">
        <f t="shared" si="26"/>
        <v>0</v>
      </c>
      <c r="K146" s="645">
        <f t="shared" si="26"/>
        <v>0</v>
      </c>
      <c r="L146" s="646">
        <f t="shared" si="26"/>
        <v>0</v>
      </c>
      <c r="M146" s="402"/>
      <c r="N146" s="402"/>
      <c r="O146" s="402"/>
      <c r="P146" s="402"/>
      <c r="Q146" s="402"/>
      <c r="R146" s="402"/>
      <c r="S146" s="402"/>
      <c r="T146" s="402"/>
      <c r="U146" s="402"/>
      <c r="V146" s="402"/>
      <c r="W146" s="402"/>
      <c r="X146" s="402"/>
      <c r="Y146" s="402"/>
      <c r="Z146" s="402"/>
    </row>
    <row r="147" spans="1:12" ht="30">
      <c r="A147" s="533">
        <v>625</v>
      </c>
      <c r="B147" s="345"/>
      <c r="C147" s="346">
        <v>4743</v>
      </c>
      <c r="D147" s="399" t="s">
        <v>33</v>
      </c>
      <c r="E147" s="647">
        <f t="shared" si="23"/>
        <v>0</v>
      </c>
      <c r="F147" s="647"/>
      <c r="G147" s="647"/>
      <c r="H147" s="1450">
        <v>0</v>
      </c>
      <c r="I147" s="578"/>
      <c r="J147" s="579"/>
      <c r="K147" s="1450">
        <v>0</v>
      </c>
      <c r="L147" s="580">
        <f t="shared" si="24"/>
        <v>0</v>
      </c>
    </row>
    <row r="148" spans="1:26" ht="30">
      <c r="A148" s="533">
        <v>630</v>
      </c>
      <c r="B148" s="345"/>
      <c r="C148" s="348">
        <v>4744</v>
      </c>
      <c r="D148" s="391" t="s">
        <v>34</v>
      </c>
      <c r="E148" s="647">
        <f t="shared" si="23"/>
        <v>0</v>
      </c>
      <c r="F148" s="649"/>
      <c r="G148" s="649"/>
      <c r="H148" s="1450">
        <v>0</v>
      </c>
      <c r="I148" s="581"/>
      <c r="J148" s="582"/>
      <c r="K148" s="1450">
        <v>0</v>
      </c>
      <c r="L148" s="580">
        <f t="shared" si="24"/>
        <v>0</v>
      </c>
      <c r="M148" s="404"/>
      <c r="N148" s="404"/>
      <c r="O148" s="404"/>
      <c r="P148" s="404"/>
      <c r="Q148" s="404"/>
      <c r="R148" s="404"/>
      <c r="S148" s="404"/>
      <c r="T148" s="404"/>
      <c r="U148" s="404"/>
      <c r="V148" s="404"/>
      <c r="W148" s="404"/>
      <c r="X148" s="404"/>
      <c r="Y148" s="404"/>
      <c r="Z148" s="404"/>
    </row>
    <row r="149" spans="1:12" ht="30">
      <c r="A149" s="533">
        <v>635</v>
      </c>
      <c r="B149" s="345"/>
      <c r="C149" s="348">
        <v>4745</v>
      </c>
      <c r="D149" s="391" t="s">
        <v>35</v>
      </c>
      <c r="E149" s="647">
        <f t="shared" si="23"/>
        <v>0</v>
      </c>
      <c r="F149" s="649"/>
      <c r="G149" s="649"/>
      <c r="H149" s="1450">
        <v>0</v>
      </c>
      <c r="I149" s="581"/>
      <c r="J149" s="582"/>
      <c r="K149" s="1450">
        <v>0</v>
      </c>
      <c r="L149" s="580">
        <f t="shared" si="24"/>
        <v>0</v>
      </c>
    </row>
    <row r="150" spans="1:12" ht="30">
      <c r="A150" s="533">
        <v>640</v>
      </c>
      <c r="B150" s="345"/>
      <c r="C150" s="348">
        <v>4749</v>
      </c>
      <c r="D150" s="391" t="s">
        <v>36</v>
      </c>
      <c r="E150" s="647">
        <f t="shared" si="23"/>
        <v>0</v>
      </c>
      <c r="F150" s="649"/>
      <c r="G150" s="649"/>
      <c r="H150" s="1450">
        <v>0</v>
      </c>
      <c r="I150" s="581"/>
      <c r="J150" s="582"/>
      <c r="K150" s="1450">
        <v>0</v>
      </c>
      <c r="L150" s="580">
        <f t="shared" si="24"/>
        <v>0</v>
      </c>
    </row>
    <row r="151" spans="1:12" ht="30">
      <c r="A151" s="533">
        <v>645</v>
      </c>
      <c r="B151" s="345"/>
      <c r="C151" s="348">
        <v>4751</v>
      </c>
      <c r="D151" s="391" t="s">
        <v>37</v>
      </c>
      <c r="E151" s="647">
        <f t="shared" si="23"/>
        <v>0</v>
      </c>
      <c r="F151" s="649"/>
      <c r="G151" s="649"/>
      <c r="H151" s="1450">
        <v>0</v>
      </c>
      <c r="I151" s="581"/>
      <c r="J151" s="582"/>
      <c r="K151" s="1450">
        <v>0</v>
      </c>
      <c r="L151" s="580">
        <f t="shared" si="24"/>
        <v>0</v>
      </c>
    </row>
    <row r="152" spans="1:12" ht="30">
      <c r="A152" s="533">
        <v>650</v>
      </c>
      <c r="B152" s="345"/>
      <c r="C152" s="348">
        <v>4752</v>
      </c>
      <c r="D152" s="391" t="s">
        <v>38</v>
      </c>
      <c r="E152" s="647">
        <f t="shared" si="23"/>
        <v>0</v>
      </c>
      <c r="F152" s="649"/>
      <c r="G152" s="649"/>
      <c r="H152" s="1450">
        <v>0</v>
      </c>
      <c r="I152" s="581"/>
      <c r="J152" s="582"/>
      <c r="K152" s="1450">
        <v>0</v>
      </c>
      <c r="L152" s="580">
        <f t="shared" si="24"/>
        <v>0</v>
      </c>
    </row>
    <row r="153" spans="1:12" ht="30">
      <c r="A153" s="533">
        <v>655</v>
      </c>
      <c r="B153" s="345"/>
      <c r="C153" s="348">
        <v>4753</v>
      </c>
      <c r="D153" s="391" t="s">
        <v>39</v>
      </c>
      <c r="E153" s="647">
        <f t="shared" si="23"/>
        <v>0</v>
      </c>
      <c r="F153" s="649"/>
      <c r="G153" s="649"/>
      <c r="H153" s="1450">
        <v>0</v>
      </c>
      <c r="I153" s="581"/>
      <c r="J153" s="582"/>
      <c r="K153" s="1450">
        <v>0</v>
      </c>
      <c r="L153" s="580">
        <f t="shared" si="24"/>
        <v>0</v>
      </c>
    </row>
    <row r="154" spans="1:12" ht="30">
      <c r="A154" s="533">
        <v>660</v>
      </c>
      <c r="B154" s="345"/>
      <c r="C154" s="371">
        <v>4759</v>
      </c>
      <c r="D154" s="400" t="s">
        <v>40</v>
      </c>
      <c r="E154" s="647">
        <f t="shared" si="23"/>
        <v>0</v>
      </c>
      <c r="F154" s="652"/>
      <c r="G154" s="652"/>
      <c r="H154" s="1450">
        <v>0</v>
      </c>
      <c r="I154" s="588"/>
      <c r="J154" s="589"/>
      <c r="K154" s="1450">
        <v>0</v>
      </c>
      <c r="L154" s="580">
        <f t="shared" si="24"/>
        <v>0</v>
      </c>
    </row>
    <row r="155" spans="1:26" s="404" customFormat="1" ht="18.75" customHeight="1">
      <c r="A155" s="532">
        <v>665</v>
      </c>
      <c r="B155" s="373">
        <v>4800</v>
      </c>
      <c r="C155" s="374" t="s">
        <v>377</v>
      </c>
      <c r="D155" s="375"/>
      <c r="E155" s="376">
        <f aca="true" t="shared" si="27" ref="E155:L155">SUM(E156:E163)</f>
        <v>0</v>
      </c>
      <c r="F155" s="376">
        <f t="shared" si="27"/>
        <v>0</v>
      </c>
      <c r="G155" s="376">
        <f t="shared" si="27"/>
        <v>0</v>
      </c>
      <c r="H155" s="376">
        <f t="shared" si="27"/>
        <v>0</v>
      </c>
      <c r="I155" s="643">
        <f t="shared" si="27"/>
        <v>0</v>
      </c>
      <c r="J155" s="644">
        <f t="shared" si="27"/>
        <v>0</v>
      </c>
      <c r="K155" s="645">
        <f t="shared" si="27"/>
        <v>0</v>
      </c>
      <c r="L155" s="646">
        <f t="shared" si="27"/>
        <v>0</v>
      </c>
      <c r="M155" s="402"/>
      <c r="N155" s="402"/>
      <c r="O155" s="402"/>
      <c r="P155" s="402"/>
      <c r="Q155" s="402"/>
      <c r="R155" s="402"/>
      <c r="S155" s="402"/>
      <c r="T155" s="402"/>
      <c r="U155" s="402"/>
      <c r="V155" s="402"/>
      <c r="W155" s="402"/>
      <c r="X155" s="402"/>
      <c r="Y155" s="402"/>
      <c r="Z155" s="402"/>
    </row>
    <row r="156" spans="1:12" ht="18.75" customHeight="1">
      <c r="A156" s="533">
        <v>670</v>
      </c>
      <c r="B156" s="345"/>
      <c r="C156" s="346">
        <v>4810</v>
      </c>
      <c r="D156" s="399" t="s">
        <v>378</v>
      </c>
      <c r="E156" s="647">
        <f t="shared" si="23"/>
        <v>0</v>
      </c>
      <c r="F156" s="647"/>
      <c r="G156" s="647"/>
      <c r="H156" s="1624">
        <v>0</v>
      </c>
      <c r="I156" s="578"/>
      <c r="J156" s="579"/>
      <c r="K156" s="1621">
        <v>0</v>
      </c>
      <c r="L156" s="580">
        <f t="shared" si="24"/>
        <v>0</v>
      </c>
    </row>
    <row r="157" spans="1:26" ht="18.75" customHeight="1">
      <c r="A157" s="533">
        <v>675</v>
      </c>
      <c r="B157" s="345"/>
      <c r="C157" s="348">
        <v>4820</v>
      </c>
      <c r="D157" s="391" t="s">
        <v>465</v>
      </c>
      <c r="E157" s="647">
        <f t="shared" si="23"/>
        <v>0</v>
      </c>
      <c r="F157" s="649"/>
      <c r="G157" s="649"/>
      <c r="H157" s="1625">
        <v>0</v>
      </c>
      <c r="I157" s="581"/>
      <c r="J157" s="582"/>
      <c r="K157" s="1622">
        <v>0</v>
      </c>
      <c r="L157" s="580">
        <f t="shared" si="24"/>
        <v>0</v>
      </c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</row>
    <row r="158" spans="1:12" ht="18.75" customHeight="1">
      <c r="A158" s="533">
        <v>680</v>
      </c>
      <c r="B158" s="345"/>
      <c r="C158" s="348">
        <v>4830</v>
      </c>
      <c r="D158" s="391" t="s">
        <v>379</v>
      </c>
      <c r="E158" s="647">
        <f t="shared" si="23"/>
        <v>0</v>
      </c>
      <c r="F158" s="649"/>
      <c r="G158" s="649"/>
      <c r="H158" s="1625">
        <v>0</v>
      </c>
      <c r="I158" s="581"/>
      <c r="J158" s="582"/>
      <c r="K158" s="1622">
        <v>0</v>
      </c>
      <c r="L158" s="580">
        <f t="shared" si="24"/>
        <v>0</v>
      </c>
    </row>
    <row r="159" spans="1:12" ht="18.75" customHeight="1">
      <c r="A159" s="533">
        <v>685</v>
      </c>
      <c r="B159" s="345"/>
      <c r="C159" s="348">
        <v>4840</v>
      </c>
      <c r="D159" s="391" t="s">
        <v>380</v>
      </c>
      <c r="E159" s="647">
        <f t="shared" si="23"/>
        <v>0</v>
      </c>
      <c r="F159" s="649"/>
      <c r="G159" s="649"/>
      <c r="H159" s="1625">
        <v>0</v>
      </c>
      <c r="I159" s="581"/>
      <c r="J159" s="582"/>
      <c r="K159" s="1622">
        <v>0</v>
      </c>
      <c r="L159" s="580">
        <f t="shared" si="24"/>
        <v>0</v>
      </c>
    </row>
    <row r="160" spans="1:12" ht="30">
      <c r="A160" s="533">
        <v>690</v>
      </c>
      <c r="B160" s="345"/>
      <c r="C160" s="348">
        <v>4850</v>
      </c>
      <c r="D160" s="391" t="s">
        <v>381</v>
      </c>
      <c r="E160" s="647">
        <f t="shared" si="23"/>
        <v>0</v>
      </c>
      <c r="F160" s="649"/>
      <c r="G160" s="649"/>
      <c r="H160" s="1625">
        <v>0</v>
      </c>
      <c r="I160" s="581"/>
      <c r="J160" s="582"/>
      <c r="K160" s="1622">
        <v>0</v>
      </c>
      <c r="L160" s="580">
        <f t="shared" si="24"/>
        <v>0</v>
      </c>
    </row>
    <row r="161" spans="1:12" ht="30">
      <c r="A161" s="533">
        <v>695</v>
      </c>
      <c r="B161" s="345"/>
      <c r="C161" s="348">
        <v>4860</v>
      </c>
      <c r="D161" s="391" t="s">
        <v>382</v>
      </c>
      <c r="E161" s="647">
        <f t="shared" si="23"/>
        <v>0</v>
      </c>
      <c r="F161" s="649"/>
      <c r="G161" s="649"/>
      <c r="H161" s="1625">
        <v>0</v>
      </c>
      <c r="I161" s="581"/>
      <c r="J161" s="582"/>
      <c r="K161" s="1622">
        <v>0</v>
      </c>
      <c r="L161" s="580">
        <f t="shared" si="24"/>
        <v>0</v>
      </c>
    </row>
    <row r="162" spans="1:12" ht="30">
      <c r="A162" s="533">
        <v>700</v>
      </c>
      <c r="B162" s="345"/>
      <c r="C162" s="348">
        <v>4870</v>
      </c>
      <c r="D162" s="391" t="s">
        <v>383</v>
      </c>
      <c r="E162" s="647">
        <f t="shared" si="23"/>
        <v>0</v>
      </c>
      <c r="F162" s="649"/>
      <c r="G162" s="649"/>
      <c r="H162" s="1625">
        <v>0</v>
      </c>
      <c r="I162" s="581"/>
      <c r="J162" s="582"/>
      <c r="K162" s="1622">
        <v>0</v>
      </c>
      <c r="L162" s="580">
        <f t="shared" si="24"/>
        <v>0</v>
      </c>
    </row>
    <row r="163" spans="1:12" ht="30">
      <c r="A163" s="533">
        <v>705</v>
      </c>
      <c r="B163" s="458"/>
      <c r="C163" s="351">
        <v>4880</v>
      </c>
      <c r="D163" s="400" t="s">
        <v>384</v>
      </c>
      <c r="E163" s="647">
        <f t="shared" si="23"/>
        <v>0</v>
      </c>
      <c r="F163" s="652"/>
      <c r="G163" s="652"/>
      <c r="H163" s="1626">
        <v>0</v>
      </c>
      <c r="I163" s="588"/>
      <c r="J163" s="589"/>
      <c r="K163" s="1623">
        <v>0</v>
      </c>
      <c r="L163" s="580">
        <f t="shared" si="24"/>
        <v>0</v>
      </c>
    </row>
    <row r="164" spans="1:26" s="411" customFormat="1" ht="20.25" customHeight="1" thickBot="1">
      <c r="A164" s="536">
        <v>720</v>
      </c>
      <c r="B164" s="1355" t="s">
        <v>376</v>
      </c>
      <c r="C164" s="1356" t="s">
        <v>1020</v>
      </c>
      <c r="D164" s="1357" t="s">
        <v>375</v>
      </c>
      <c r="E164" s="457">
        <f>SUM(E22,E28,E33,E39,E44,E49,E55,E58,E61,E62,E69,E70,E71,E72,E87,E90,E91,E105,E109,E116,E120,E132,E133,E134,E137,E146,E155)</f>
        <v>0</v>
      </c>
      <c r="F164" s="457">
        <f>SUM(F22,F28,F33,F39,F44,F49,F55,F58,F61,F62,F69,F70,F71,F72,F87,F90,F91,F105,F109,F116,F120,F132,F133,F134,F137,F146,F155)</f>
        <v>0</v>
      </c>
      <c r="G164" s="457">
        <f>SUM(G22,G28,G33,G39,G44,G49,G55,G58,G61,G62,G69,G70,G71,G72,G87,G90,G91,G105,G109,G116,H120,G132,G133,G134,G137,G146,G155)</f>
        <v>0</v>
      </c>
      <c r="H164" s="457">
        <f>SUM(H22,H28,H33,H39,H44,H49,H55,H58,H61,H62,H69,H70,H71,H72,H87,H90,H91,H105,H109,H116,I120,H132,H133,H134,H137,H146,H155)</f>
        <v>0</v>
      </c>
      <c r="I164" s="457">
        <f>SUM(I22,I28,I33,I39,I44,I49,I55,I58,I61,I62,I69,I70,I71,I72,I87,I90,I91,I105,I109,I116,I120,I132,I133,I134,I137,I146,I155)</f>
        <v>0</v>
      </c>
      <c r="J164" s="457">
        <f>SUM(J22,J28,J33,J39,J44,J49,J55,J58,J61,J62,J69,J70,J71,J72,J87,J90,J91,J105,J109,J116,J120,J132,J133,J134,J137,J146,J155)</f>
        <v>0</v>
      </c>
      <c r="K164" s="457">
        <f>SUM(K22,K28,K33,K39,K44,K49,K55,K58,K61,K62,K69,K70,K71,K72,K87,K90,K91,K105,K109,K116,K120,K132,K133,K134,K137,K146,K155)</f>
        <v>0</v>
      </c>
      <c r="L164" s="457">
        <f>SUM(L22,L28,L33,L39,L44,L49,L55,L58,L61,L62,L69,L70,L71,L72,L87,L90,L91,L105,L109,L116,L120,L132,L133,L134,L137,L146,L155)</f>
        <v>0</v>
      </c>
      <c r="M164" s="403"/>
      <c r="N164" s="403"/>
      <c r="O164" s="403"/>
      <c r="P164" s="403"/>
      <c r="Q164" s="403"/>
      <c r="R164" s="403"/>
      <c r="S164" s="403"/>
      <c r="T164" s="403"/>
      <c r="U164" s="403"/>
      <c r="V164" s="403"/>
      <c r="W164" s="403"/>
      <c r="X164" s="403"/>
      <c r="Y164" s="403"/>
      <c r="Z164" s="403"/>
    </row>
    <row r="165" spans="1:26" s="412" customFormat="1" ht="16.5" customHeight="1" thickTop="1">
      <c r="A165" s="358">
        <v>725</v>
      </c>
      <c r="B165" s="373">
        <v>199</v>
      </c>
      <c r="C165" s="1633" t="s">
        <v>1940</v>
      </c>
      <c r="D165" s="1634"/>
      <c r="E165" s="1635">
        <f>SUM(F165:H165)</f>
        <v>0</v>
      </c>
      <c r="F165" s="1636"/>
      <c r="G165" s="1637"/>
      <c r="H165" s="1636"/>
      <c r="I165" s="1636"/>
      <c r="J165" s="1638"/>
      <c r="K165" s="1636"/>
      <c r="L165" s="1638">
        <f>SUM(I165:K165)</f>
        <v>0</v>
      </c>
      <c r="M165" s="402"/>
      <c r="N165" s="402"/>
      <c r="O165" s="402"/>
      <c r="P165" s="402"/>
      <c r="Q165" s="402"/>
      <c r="R165" s="402"/>
      <c r="S165" s="402"/>
      <c r="T165" s="402"/>
      <c r="U165" s="402"/>
      <c r="V165" s="402"/>
      <c r="W165" s="402"/>
      <c r="X165" s="402"/>
      <c r="Y165" s="402"/>
      <c r="Z165" s="402"/>
    </row>
    <row r="166" spans="1:12" s="412" customFormat="1" ht="7.5" customHeight="1">
      <c r="A166" s="358"/>
      <c r="B166" s="1263"/>
      <c r="C166" s="1358"/>
      <c r="D166" s="1359"/>
      <c r="E166" s="669"/>
      <c r="F166" s="669"/>
      <c r="G166" s="669"/>
      <c r="H166" s="669"/>
      <c r="I166" s="437"/>
      <c r="J166" s="437"/>
      <c r="K166" s="437"/>
      <c r="L166" s="437"/>
    </row>
    <row r="167" spans="1:12" s="412" customFormat="1" ht="15.75">
      <c r="A167" s="358"/>
      <c r="B167" s="1360"/>
      <c r="C167" s="1360"/>
      <c r="D167" s="1361"/>
      <c r="E167" s="1362"/>
      <c r="F167" s="1362"/>
      <c r="G167" s="1362"/>
      <c r="H167" s="1362"/>
      <c r="I167" s="1363"/>
      <c r="J167" s="1363"/>
      <c r="K167" s="1363"/>
      <c r="L167" s="1363"/>
    </row>
    <row r="168" spans="1:12" s="412" customFormat="1" ht="15.75">
      <c r="A168" s="358"/>
      <c r="B168" s="765"/>
      <c r="C168" s="1112"/>
      <c r="D168" s="1139"/>
      <c r="E168" s="1152"/>
      <c r="F168" s="1152"/>
      <c r="G168" s="1152"/>
      <c r="H168" s="1152"/>
      <c r="I168" s="766"/>
      <c r="J168" s="766"/>
      <c r="K168" s="766"/>
      <c r="L168" s="766"/>
    </row>
    <row r="169" spans="1:12" s="412" customFormat="1" ht="20.25" customHeight="1">
      <c r="A169" s="358"/>
      <c r="B169" s="1749" t="str">
        <f>$B$7</f>
        <v>ОТЧЕТНИ ДАННИ ПО ЕБК ЗА ИЗПЪЛНЕНИЕТО НА БЮДЖЕТА</v>
      </c>
      <c r="C169" s="1750"/>
      <c r="D169" s="1750"/>
      <c r="E169" s="1152"/>
      <c r="F169" s="1152"/>
      <c r="G169" s="1152"/>
      <c r="H169" s="1152"/>
      <c r="I169" s="766"/>
      <c r="J169" s="766"/>
      <c r="K169" s="766"/>
      <c r="L169" s="1138"/>
    </row>
    <row r="170" spans="1:12" s="412" customFormat="1" ht="18.75" customHeight="1">
      <c r="A170" s="358"/>
      <c r="B170" s="765"/>
      <c r="C170" s="1112"/>
      <c r="D170" s="1139"/>
      <c r="E170" s="1140" t="s">
        <v>1452</v>
      </c>
      <c r="F170" s="1140"/>
      <c r="G170" s="1140"/>
      <c r="H170" s="1140" t="s">
        <v>1377</v>
      </c>
      <c r="I170" s="766"/>
      <c r="J170" s="766"/>
      <c r="K170" s="766"/>
      <c r="L170" s="766"/>
    </row>
    <row r="171" spans="1:10" s="412" customFormat="1" ht="27" customHeight="1">
      <c r="A171" s="358"/>
      <c r="B171" s="1751" t="str">
        <f>$B$9</f>
        <v>ПГТ Н.Й.Вапцаров</v>
      </c>
      <c r="C171" s="1752"/>
      <c r="D171" s="1753"/>
      <c r="E171" s="1502" t="s">
        <v>1936</v>
      </c>
      <c r="F171" s="1503" t="s">
        <v>1948</v>
      </c>
      <c r="G171" s="766"/>
      <c r="H171" s="766"/>
      <c r="I171" s="766"/>
      <c r="J171" s="766"/>
    </row>
    <row r="172" spans="1:10" s="412" customFormat="1" ht="15">
      <c r="A172" s="358"/>
      <c r="B172" s="1145" t="str">
        <f>$B$10</f>
        <v>                                                            (наименование на разпоредителя с бюджет)</v>
      </c>
      <c r="C172" s="765"/>
      <c r="D172" s="1115"/>
      <c r="E172" s="1146"/>
      <c r="F172" s="1146"/>
      <c r="G172" s="766"/>
      <c r="H172" s="766"/>
      <c r="I172" s="766"/>
      <c r="J172" s="766"/>
    </row>
    <row r="173" spans="1:10" s="412" customFormat="1" ht="5.25" customHeight="1">
      <c r="A173" s="358"/>
      <c r="B173" s="1145"/>
      <c r="C173" s="765"/>
      <c r="D173" s="1115"/>
      <c r="E173" s="1145"/>
      <c r="F173" s="765"/>
      <c r="G173" s="766"/>
      <c r="H173" s="766"/>
      <c r="I173" s="766"/>
      <c r="J173" s="766"/>
    </row>
    <row r="174" spans="1:10" s="412" customFormat="1" ht="27" customHeight="1">
      <c r="A174" s="4"/>
      <c r="B174" s="1792" t="e">
        <f>$B$12</f>
        <v>#N/A</v>
      </c>
      <c r="C174" s="1793"/>
      <c r="D174" s="1794"/>
      <c r="E174" s="1147" t="s">
        <v>359</v>
      </c>
      <c r="F174" s="1267" t="str">
        <f>$F$12</f>
        <v>1003</v>
      </c>
      <c r="G174" s="766"/>
      <c r="H174" s="766"/>
      <c r="I174" s="766"/>
      <c r="J174" s="766"/>
    </row>
    <row r="175" spans="1:12" s="412" customFormat="1" ht="15.75">
      <c r="A175" s="358"/>
      <c r="B175" s="1150" t="str">
        <f>$B$13</f>
        <v>                                             (наименование на първостепенния разпоредител с бюджет)</v>
      </c>
      <c r="C175" s="765"/>
      <c r="D175" s="1115"/>
      <c r="E175" s="1351"/>
      <c r="F175" s="1351"/>
      <c r="G175" s="1351"/>
      <c r="H175" s="1352"/>
      <c r="I175" s="1146"/>
      <c r="J175" s="766"/>
      <c r="K175" s="766"/>
      <c r="L175" s="766"/>
    </row>
    <row r="176" spans="1:10" s="412" customFormat="1" ht="21.75" customHeight="1">
      <c r="A176" s="4"/>
      <c r="B176" s="1153"/>
      <c r="C176" s="766"/>
      <c r="D176" s="1154" t="s">
        <v>479</v>
      </c>
      <c r="E176" s="1155">
        <f>$E$15</f>
        <v>0</v>
      </c>
      <c r="F176" s="1456">
        <f>$H$15</f>
        <v>0</v>
      </c>
      <c r="G176" s="1146"/>
      <c r="H176" s="1156"/>
      <c r="I176" s="766"/>
      <c r="J176" s="1156"/>
    </row>
    <row r="177" spans="1:12" s="412" customFormat="1" ht="16.5" thickBot="1">
      <c r="A177" s="358"/>
      <c r="B177" s="1353"/>
      <c r="C177" s="1353"/>
      <c r="D177" s="1354"/>
      <c r="E177" s="1152"/>
      <c r="F177" s="1152"/>
      <c r="G177" s="1152"/>
      <c r="H177" s="1157"/>
      <c r="I177" s="1158"/>
      <c r="J177" s="1158"/>
      <c r="K177" s="1158"/>
      <c r="L177" s="1159" t="s">
        <v>567</v>
      </c>
    </row>
    <row r="178" spans="1:12" s="460" customFormat="1" ht="21.75" customHeight="1">
      <c r="A178" s="459"/>
      <c r="B178" s="1364"/>
      <c r="C178" s="1365"/>
      <c r="D178" s="1366" t="s">
        <v>1022</v>
      </c>
      <c r="E178" s="1742" t="s">
        <v>1917</v>
      </c>
      <c r="F178" s="1743"/>
      <c r="G178" s="1743"/>
      <c r="H178" s="1744"/>
      <c r="I178" s="521" t="s">
        <v>373</v>
      </c>
      <c r="J178" s="1164"/>
      <c r="K178" s="1163"/>
      <c r="L178" s="1165"/>
    </row>
    <row r="179" spans="1:12" s="412" customFormat="1" ht="32.25" thickBot="1">
      <c r="A179" s="4"/>
      <c r="B179" s="1166" t="s">
        <v>1431</v>
      </c>
      <c r="C179" s="1167" t="s">
        <v>571</v>
      </c>
      <c r="D179" s="1367" t="s">
        <v>1867</v>
      </c>
      <c r="E179" s="1542" t="s">
        <v>1937</v>
      </c>
      <c r="F179" s="1542" t="s">
        <v>1908</v>
      </c>
      <c r="G179" s="1542" t="s">
        <v>1922</v>
      </c>
      <c r="H179" s="1542" t="s">
        <v>1909</v>
      </c>
      <c r="I179" s="1542" t="s">
        <v>1910</v>
      </c>
      <c r="J179" s="1542" t="s">
        <v>1911</v>
      </c>
      <c r="K179" s="1542" t="s">
        <v>1912</v>
      </c>
      <c r="L179" s="1543" t="s">
        <v>1938</v>
      </c>
    </row>
    <row r="180" spans="1:12" s="412" customFormat="1" ht="18">
      <c r="A180" s="4"/>
      <c r="B180" s="1174"/>
      <c r="C180" s="1368"/>
      <c r="D180" s="1369" t="s">
        <v>1023</v>
      </c>
      <c r="E180" s="501" t="s">
        <v>1883</v>
      </c>
      <c r="F180" s="501" t="s">
        <v>1884</v>
      </c>
      <c r="G180" s="504" t="s">
        <v>874</v>
      </c>
      <c r="H180" s="505" t="s">
        <v>875</v>
      </c>
      <c r="I180" s="505" t="s">
        <v>846</v>
      </c>
      <c r="J180" s="506" t="s">
        <v>334</v>
      </c>
      <c r="K180" s="505" t="s">
        <v>1920</v>
      </c>
      <c r="L180" s="506" t="s">
        <v>1919</v>
      </c>
    </row>
    <row r="181" spans="1:12" s="412" customFormat="1" ht="30.75" thickBot="1">
      <c r="A181" s="4"/>
      <c r="B181" s="1485"/>
      <c r="C181" s="1486" t="s">
        <v>1438</v>
      </c>
      <c r="D181" s="1485" t="s">
        <v>1439</v>
      </c>
      <c r="E181" s="1169"/>
      <c r="F181" s="1169"/>
      <c r="G181" s="1169"/>
      <c r="H181" s="522"/>
      <c r="I181" s="1170"/>
      <c r="J181" s="1171"/>
      <c r="K181" s="1172"/>
      <c r="L181" s="1173"/>
    </row>
    <row r="182" spans="1:12" s="412" customFormat="1" ht="19.5" thickBot="1">
      <c r="A182" s="4"/>
      <c r="B182" s="1487"/>
      <c r="C182" s="1488">
        <v>9999</v>
      </c>
      <c r="D182" s="1485" t="s">
        <v>1440</v>
      </c>
      <c r="E182" s="1169"/>
      <c r="F182" s="1169"/>
      <c r="G182" s="1169"/>
      <c r="H182" s="522"/>
      <c r="I182" s="1170"/>
      <c r="J182" s="1171"/>
      <c r="K182" s="1172"/>
      <c r="L182" s="1173"/>
    </row>
    <row r="183" spans="1:12" s="412" customFormat="1" ht="15" customHeight="1">
      <c r="A183" s="4"/>
      <c r="B183" s="1370"/>
      <c r="C183" s="1371"/>
      <c r="D183" s="1372"/>
      <c r="E183" s="654"/>
      <c r="F183" s="654"/>
      <c r="G183" s="654"/>
      <c r="H183" s="654"/>
      <c r="I183" s="435"/>
      <c r="J183" s="435"/>
      <c r="K183" s="435"/>
      <c r="L183" s="436"/>
    </row>
    <row r="184" spans="1:26" s="404" customFormat="1" ht="18" customHeight="1">
      <c r="A184" s="7">
        <v>5</v>
      </c>
      <c r="B184" s="1187">
        <v>100</v>
      </c>
      <c r="C184" s="1766" t="s">
        <v>1024</v>
      </c>
      <c r="D184" s="1761"/>
      <c r="E184" s="1617">
        <f>SUM(F184:H184)</f>
        <v>539327</v>
      </c>
      <c r="F184" s="1617">
        <f aca="true" t="shared" si="28" ref="F184:F192">SUMIF($C$597:$C$12265,$C184,F$597:F$12265)</f>
        <v>539327</v>
      </c>
      <c r="G184" s="1617">
        <f aca="true" t="shared" si="29" ref="G184:H191">SUMIF($C$597:$C$12265,$C184,G$597:G$12265)</f>
        <v>0</v>
      </c>
      <c r="H184" s="1617">
        <f>SUMIF($C$597:$C$12265,$C184,H$597:H$12265)</f>
        <v>0</v>
      </c>
      <c r="I184" s="607">
        <f>SUMIF($B$597:$B$12265,$B184,I$597:I$12265)</f>
        <v>220880</v>
      </c>
      <c r="J184" s="608">
        <f>SUMIF($B$597:$B$12265,$B184,J$597:J$12265)</f>
        <v>0</v>
      </c>
      <c r="K184" s="608">
        <f>SUMIF($B$597:$B$12265,$B184,K$597:K$12265)</f>
        <v>0</v>
      </c>
      <c r="L184" s="609">
        <f>SUMIF($B$597:$B$12265,$B184,L$597:L$12265)</f>
        <v>220880</v>
      </c>
      <c r="M184" s="412"/>
      <c r="N184" s="412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</row>
    <row r="185" spans="1:26" ht="18.75" customHeight="1">
      <c r="A185" s="8">
        <v>10</v>
      </c>
      <c r="B185" s="1188"/>
      <c r="C185" s="1189">
        <v>101</v>
      </c>
      <c r="D185" s="1190" t="s">
        <v>1025</v>
      </c>
      <c r="E185" s="653">
        <f aca="true" t="shared" si="30" ref="E185:E192">SUMIF($C$597:$C$12265,$C185,E$597:E$12265)</f>
        <v>539327</v>
      </c>
      <c r="F185" s="656">
        <f t="shared" si="28"/>
        <v>539327</v>
      </c>
      <c r="G185" s="656">
        <f>SUMIF($C$597:$C$12265,$C185,G$597:G$12265)</f>
        <v>0</v>
      </c>
      <c r="H185" s="656">
        <f>SUMIF($C$597:$C$12265,$C185,H$597:H$12265)</f>
        <v>0</v>
      </c>
      <c r="I185" s="610">
        <f aca="true" t="shared" si="31" ref="I185:L186">SUMIF($C$597:$C$12265,$C185,I$597:I$12265)</f>
        <v>220880</v>
      </c>
      <c r="J185" s="611">
        <f t="shared" si="31"/>
        <v>0</v>
      </c>
      <c r="K185" s="611">
        <f t="shared" si="31"/>
        <v>0</v>
      </c>
      <c r="L185" s="612">
        <f t="shared" si="31"/>
        <v>220880</v>
      </c>
      <c r="M185" s="412"/>
      <c r="N185" s="412"/>
      <c r="O185" s="412"/>
      <c r="P185" s="412"/>
      <c r="Q185" s="412"/>
      <c r="R185" s="412"/>
      <c r="S185" s="412"/>
      <c r="T185" s="412"/>
      <c r="U185" s="412"/>
      <c r="V185" s="412"/>
      <c r="W185" s="412"/>
      <c r="X185" s="412"/>
      <c r="Y185" s="412"/>
      <c r="Z185" s="412"/>
    </row>
    <row r="186" spans="1:26" ht="18.75" customHeight="1">
      <c r="A186" s="8">
        <v>15</v>
      </c>
      <c r="B186" s="1188"/>
      <c r="C186" s="1191">
        <v>102</v>
      </c>
      <c r="D186" s="1192" t="s">
        <v>1026</v>
      </c>
      <c r="E186" s="653">
        <f t="shared" si="30"/>
        <v>0</v>
      </c>
      <c r="F186" s="656">
        <f t="shared" si="28"/>
        <v>0</v>
      </c>
      <c r="G186" s="656">
        <f t="shared" si="29"/>
        <v>0</v>
      </c>
      <c r="H186" s="656">
        <f>SUMIF($C$597:$C$12265,$C186,H$597:H$12265)</f>
        <v>0</v>
      </c>
      <c r="I186" s="613">
        <f t="shared" si="31"/>
        <v>0</v>
      </c>
      <c r="J186" s="614">
        <f t="shared" si="31"/>
        <v>0</v>
      </c>
      <c r="K186" s="614">
        <f t="shared" si="31"/>
        <v>0</v>
      </c>
      <c r="L186" s="615">
        <f t="shared" si="31"/>
        <v>0</v>
      </c>
      <c r="M186" s="404"/>
      <c r="N186" s="404"/>
      <c r="O186" s="404"/>
      <c r="P186" s="404"/>
      <c r="Q186" s="404"/>
      <c r="R186" s="404"/>
      <c r="S186" s="404"/>
      <c r="T186" s="404"/>
      <c r="U186" s="404"/>
      <c r="V186" s="404"/>
      <c r="W186" s="404"/>
      <c r="X186" s="404"/>
      <c r="Y186" s="404"/>
      <c r="Z186" s="404"/>
    </row>
    <row r="187" spans="1:26" s="404" customFormat="1" ht="18" customHeight="1">
      <c r="A187" s="7">
        <v>35</v>
      </c>
      <c r="B187" s="1187">
        <v>200</v>
      </c>
      <c r="C187" s="1764" t="s">
        <v>1027</v>
      </c>
      <c r="D187" s="1764"/>
      <c r="E187" s="1616">
        <f t="shared" si="30"/>
        <v>18070</v>
      </c>
      <c r="F187" s="1617">
        <f t="shared" si="28"/>
        <v>18070</v>
      </c>
      <c r="G187" s="1617">
        <f t="shared" si="29"/>
        <v>0</v>
      </c>
      <c r="H187" s="607">
        <f>SUMIF($B$597:$B$12265,$B187,H$597:H$12265)</f>
        <v>0</v>
      </c>
      <c r="I187" s="607">
        <f>SUMIF($B$597:$B$12265,$B187,I$597:I$12265)</f>
        <v>15166</v>
      </c>
      <c r="J187" s="608">
        <f>SUMIF($B$597:$B$12265,$B187,J$597:J$12265)</f>
        <v>0</v>
      </c>
      <c r="K187" s="608">
        <f>SUMIF($B$597:$B$12265,$B187,K$597:K$12265)</f>
        <v>0</v>
      </c>
      <c r="L187" s="609">
        <f>SUMIF($B$597:$B$12265,$B187,L$597:L$12265)</f>
        <v>15166</v>
      </c>
      <c r="M187" s="402"/>
      <c r="N187" s="402"/>
      <c r="O187" s="402"/>
      <c r="P187" s="402"/>
      <c r="Q187" s="402"/>
      <c r="R187" s="402"/>
      <c r="S187" s="402"/>
      <c r="T187" s="402"/>
      <c r="U187" s="402"/>
      <c r="V187" s="402"/>
      <c r="W187" s="402"/>
      <c r="X187" s="402"/>
      <c r="Y187" s="402"/>
      <c r="Z187" s="402"/>
    </row>
    <row r="188" spans="1:12" ht="18" customHeight="1">
      <c r="A188" s="8">
        <v>40</v>
      </c>
      <c r="B188" s="1193"/>
      <c r="C188" s="1189">
        <v>201</v>
      </c>
      <c r="D188" s="1190" t="s">
        <v>1028</v>
      </c>
      <c r="E188" s="653">
        <f t="shared" si="30"/>
        <v>0</v>
      </c>
      <c r="F188" s="656">
        <f t="shared" si="28"/>
        <v>0</v>
      </c>
      <c r="G188" s="656">
        <f t="shared" si="29"/>
        <v>0</v>
      </c>
      <c r="H188" s="655">
        <f aca="true" t="shared" si="32" ref="H188:L189">SUMIF($C$597:$C$12265,$C188,H$597:H$12265)</f>
        <v>0</v>
      </c>
      <c r="I188" s="610">
        <f t="shared" si="32"/>
        <v>3424</v>
      </c>
      <c r="J188" s="611">
        <f t="shared" si="32"/>
        <v>0</v>
      </c>
      <c r="K188" s="611">
        <f t="shared" si="32"/>
        <v>0</v>
      </c>
      <c r="L188" s="612">
        <f t="shared" si="32"/>
        <v>3424</v>
      </c>
    </row>
    <row r="189" spans="1:26" ht="18" customHeight="1">
      <c r="A189" s="8">
        <v>45</v>
      </c>
      <c r="B189" s="1194"/>
      <c r="C189" s="1195">
        <v>202</v>
      </c>
      <c r="D189" s="1196" t="s">
        <v>1029</v>
      </c>
      <c r="E189" s="653">
        <f t="shared" si="30"/>
        <v>0</v>
      </c>
      <c r="F189" s="656">
        <f t="shared" si="28"/>
        <v>0</v>
      </c>
      <c r="G189" s="656">
        <f t="shared" si="29"/>
        <v>0</v>
      </c>
      <c r="H189" s="657">
        <f t="shared" si="32"/>
        <v>0</v>
      </c>
      <c r="I189" s="616">
        <f t="shared" si="32"/>
        <v>0</v>
      </c>
      <c r="J189" s="617">
        <f t="shared" si="32"/>
        <v>0</v>
      </c>
      <c r="K189" s="617">
        <f t="shared" si="32"/>
        <v>0</v>
      </c>
      <c r="L189" s="618">
        <f t="shared" si="32"/>
        <v>0</v>
      </c>
      <c r="M189" s="404"/>
      <c r="N189" s="404"/>
      <c r="O189" s="404"/>
      <c r="P189" s="404"/>
      <c r="Q189" s="404"/>
      <c r="R189" s="404"/>
      <c r="S189" s="404"/>
      <c r="T189" s="404"/>
      <c r="U189" s="404"/>
      <c r="V189" s="404"/>
      <c r="W189" s="404"/>
      <c r="X189" s="404"/>
      <c r="Y189" s="404"/>
      <c r="Z189" s="404"/>
    </row>
    <row r="190" spans="1:12" ht="31.5">
      <c r="A190" s="8">
        <v>50</v>
      </c>
      <c r="B190" s="1197"/>
      <c r="C190" s="1195">
        <v>205</v>
      </c>
      <c r="D190" s="1196" t="s">
        <v>723</v>
      </c>
      <c r="E190" s="653">
        <f t="shared" si="30"/>
        <v>18070</v>
      </c>
      <c r="F190" s="656">
        <f t="shared" si="28"/>
        <v>18070</v>
      </c>
      <c r="G190" s="656">
        <f t="shared" si="29"/>
        <v>0</v>
      </c>
      <c r="H190" s="656">
        <f t="shared" si="29"/>
        <v>0</v>
      </c>
      <c r="I190" s="616">
        <f aca="true" t="shared" si="33" ref="I190:L192">SUMIF($C$597:$C$12265,$C190,I$597:I$12265)</f>
        <v>11742</v>
      </c>
      <c r="J190" s="617">
        <f t="shared" si="33"/>
        <v>0</v>
      </c>
      <c r="K190" s="617">
        <f t="shared" si="33"/>
        <v>0</v>
      </c>
      <c r="L190" s="618">
        <f t="shared" si="33"/>
        <v>11742</v>
      </c>
    </row>
    <row r="191" spans="1:12" ht="18" customHeight="1">
      <c r="A191" s="8">
        <v>55</v>
      </c>
      <c r="B191" s="1197"/>
      <c r="C191" s="1195">
        <v>208</v>
      </c>
      <c r="D191" s="1198" t="s">
        <v>724</v>
      </c>
      <c r="E191" s="653">
        <f t="shared" si="30"/>
        <v>0</v>
      </c>
      <c r="F191" s="656">
        <f t="shared" si="28"/>
        <v>0</v>
      </c>
      <c r="G191" s="656">
        <f t="shared" si="29"/>
        <v>0</v>
      </c>
      <c r="H191" s="656">
        <f t="shared" si="29"/>
        <v>0</v>
      </c>
      <c r="I191" s="616">
        <f t="shared" si="33"/>
        <v>0</v>
      </c>
      <c r="J191" s="617">
        <f t="shared" si="33"/>
        <v>0</v>
      </c>
      <c r="K191" s="617">
        <f t="shared" si="33"/>
        <v>0</v>
      </c>
      <c r="L191" s="618">
        <f t="shared" si="33"/>
        <v>0</v>
      </c>
    </row>
    <row r="192" spans="1:12" ht="18" customHeight="1">
      <c r="A192" s="8">
        <v>60</v>
      </c>
      <c r="B192" s="1193"/>
      <c r="C192" s="1191">
        <v>209</v>
      </c>
      <c r="D192" s="1199" t="s">
        <v>725</v>
      </c>
      <c r="E192" s="653">
        <f t="shared" si="30"/>
        <v>0</v>
      </c>
      <c r="F192" s="656">
        <f t="shared" si="28"/>
        <v>0</v>
      </c>
      <c r="G192" s="656">
        <f>SUMIF($C$597:$C$12265,$C192,G$597:G$12265)</f>
        <v>0</v>
      </c>
      <c r="H192" s="656">
        <f>SUMIF($C$597:$C$12265,$C192,H$597:H$12265)</f>
        <v>0</v>
      </c>
      <c r="I192" s="613">
        <f t="shared" si="33"/>
        <v>0</v>
      </c>
      <c r="J192" s="614">
        <f t="shared" si="33"/>
        <v>0</v>
      </c>
      <c r="K192" s="614">
        <f t="shared" si="33"/>
        <v>0</v>
      </c>
      <c r="L192" s="615">
        <f t="shared" si="33"/>
        <v>0</v>
      </c>
    </row>
    <row r="193" spans="1:26" s="404" customFormat="1" ht="18.75" customHeight="1">
      <c r="A193" s="7">
        <v>65</v>
      </c>
      <c r="B193" s="1187">
        <v>500</v>
      </c>
      <c r="C193" s="1767" t="s">
        <v>726</v>
      </c>
      <c r="D193" s="1767"/>
      <c r="E193" s="507">
        <f aca="true" t="shared" si="34" ref="E193:L193">SUMIF($B$597:$B$12265,$B193,E$597:E$12265)</f>
        <v>122000</v>
      </c>
      <c r="F193" s="508">
        <f>SUMIF($B$597:$B$12265,$B193,F$597:F$12265)</f>
        <v>122000</v>
      </c>
      <c r="G193" s="508">
        <f>SUMIF($B$597:$B$12265,$B193,G$597:G$12265)</f>
        <v>0</v>
      </c>
      <c r="H193" s="508">
        <f>SUMIF($B$597:$B$12265,$B193,H$597:H$12265)</f>
        <v>0</v>
      </c>
      <c r="I193" s="607">
        <f t="shared" si="34"/>
        <v>50925</v>
      </c>
      <c r="J193" s="608">
        <f t="shared" si="34"/>
        <v>0</v>
      </c>
      <c r="K193" s="608">
        <f t="shared" si="34"/>
        <v>0</v>
      </c>
      <c r="L193" s="609">
        <f t="shared" si="34"/>
        <v>50925</v>
      </c>
      <c r="M193" s="402"/>
      <c r="N193" s="402"/>
      <c r="O193" s="402"/>
      <c r="P193" s="402"/>
      <c r="Q193" s="402"/>
      <c r="R193" s="402"/>
      <c r="S193" s="402"/>
      <c r="T193" s="402"/>
      <c r="U193" s="402"/>
      <c r="V193" s="402"/>
      <c r="W193" s="402"/>
      <c r="X193" s="402"/>
      <c r="Y193" s="402"/>
      <c r="Z193" s="402"/>
    </row>
    <row r="194" spans="1:12" ht="31.5">
      <c r="A194" s="8">
        <v>70</v>
      </c>
      <c r="B194" s="1193"/>
      <c r="C194" s="1200">
        <v>551</v>
      </c>
      <c r="D194" s="1201" t="s">
        <v>727</v>
      </c>
      <c r="E194" s="648">
        <f aca="true" t="shared" si="35" ref="E194:L198">SUMIF($C$597:$C$12265,$C194,E$597:E$12265)</f>
        <v>70000</v>
      </c>
      <c r="F194" s="656">
        <f t="shared" si="35"/>
        <v>70000</v>
      </c>
      <c r="G194" s="656">
        <f aca="true" t="shared" si="36" ref="G194:H198">SUMIF($C$597:$C$12265,$C194,G$597:G$12265)</f>
        <v>0</v>
      </c>
      <c r="H194" s="656">
        <f t="shared" si="36"/>
        <v>0</v>
      </c>
      <c r="I194" s="610">
        <f t="shared" si="35"/>
        <v>28239</v>
      </c>
      <c r="J194" s="611">
        <f t="shared" si="35"/>
        <v>0</v>
      </c>
      <c r="K194" s="611">
        <f t="shared" si="35"/>
        <v>0</v>
      </c>
      <c r="L194" s="612">
        <f t="shared" si="35"/>
        <v>28239</v>
      </c>
    </row>
    <row r="195" spans="1:26" ht="18.75" customHeight="1">
      <c r="A195" s="8">
        <v>75</v>
      </c>
      <c r="B195" s="1193"/>
      <c r="C195" s="1202">
        <f>C194+1</f>
        <v>552</v>
      </c>
      <c r="D195" s="1203" t="s">
        <v>1456</v>
      </c>
      <c r="E195" s="650">
        <f t="shared" si="35"/>
        <v>19500</v>
      </c>
      <c r="F195" s="656">
        <f t="shared" si="35"/>
        <v>19500</v>
      </c>
      <c r="G195" s="656">
        <f t="shared" si="36"/>
        <v>0</v>
      </c>
      <c r="H195" s="656">
        <f t="shared" si="36"/>
        <v>0</v>
      </c>
      <c r="I195" s="616">
        <f t="shared" si="35"/>
        <v>7273</v>
      </c>
      <c r="J195" s="617">
        <f t="shared" si="35"/>
        <v>0</v>
      </c>
      <c r="K195" s="617">
        <f t="shared" si="35"/>
        <v>0</v>
      </c>
      <c r="L195" s="618">
        <f t="shared" si="35"/>
        <v>7273</v>
      </c>
      <c r="M195" s="404"/>
      <c r="N195" s="404"/>
      <c r="O195" s="404"/>
      <c r="P195" s="404"/>
      <c r="Q195" s="404"/>
      <c r="R195" s="404"/>
      <c r="S195" s="404"/>
      <c r="T195" s="404"/>
      <c r="U195" s="404"/>
      <c r="V195" s="404"/>
      <c r="W195" s="404"/>
      <c r="X195" s="404"/>
      <c r="Y195" s="404"/>
      <c r="Z195" s="404"/>
    </row>
    <row r="196" spans="1:12" ht="18.75" customHeight="1">
      <c r="A196" s="8">
        <v>80</v>
      </c>
      <c r="B196" s="1204"/>
      <c r="C196" s="1202">
        <v>560</v>
      </c>
      <c r="D196" s="1205" t="s">
        <v>729</v>
      </c>
      <c r="E196" s="650">
        <f t="shared" si="35"/>
        <v>22000</v>
      </c>
      <c r="F196" s="656">
        <f t="shared" si="35"/>
        <v>22000</v>
      </c>
      <c r="G196" s="656">
        <f t="shared" si="36"/>
        <v>0</v>
      </c>
      <c r="H196" s="656">
        <f t="shared" si="36"/>
        <v>0</v>
      </c>
      <c r="I196" s="616">
        <f t="shared" si="35"/>
        <v>11308</v>
      </c>
      <c r="J196" s="617">
        <f t="shared" si="35"/>
        <v>0</v>
      </c>
      <c r="K196" s="617">
        <f t="shared" si="35"/>
        <v>0</v>
      </c>
      <c r="L196" s="618">
        <f t="shared" si="35"/>
        <v>11308</v>
      </c>
    </row>
    <row r="197" spans="1:12" ht="18.75" customHeight="1">
      <c r="A197" s="8">
        <v>85</v>
      </c>
      <c r="B197" s="1204"/>
      <c r="C197" s="1202">
        <v>580</v>
      </c>
      <c r="D197" s="1203" t="s">
        <v>730</v>
      </c>
      <c r="E197" s="650">
        <f t="shared" si="35"/>
        <v>10500</v>
      </c>
      <c r="F197" s="656">
        <f t="shared" si="35"/>
        <v>10500</v>
      </c>
      <c r="G197" s="656">
        <f t="shared" si="36"/>
        <v>0</v>
      </c>
      <c r="H197" s="656">
        <f t="shared" si="36"/>
        <v>0</v>
      </c>
      <c r="I197" s="616">
        <f t="shared" si="35"/>
        <v>4105</v>
      </c>
      <c r="J197" s="617">
        <f t="shared" si="35"/>
        <v>0</v>
      </c>
      <c r="K197" s="617">
        <f t="shared" si="35"/>
        <v>0</v>
      </c>
      <c r="L197" s="618">
        <f t="shared" si="35"/>
        <v>4105</v>
      </c>
    </row>
    <row r="198" spans="1:12" ht="31.5">
      <c r="A198" s="8">
        <v>90</v>
      </c>
      <c r="B198" s="1193"/>
      <c r="C198" s="1206">
        <v>590</v>
      </c>
      <c r="D198" s="1207" t="s">
        <v>731</v>
      </c>
      <c r="E198" s="653">
        <f t="shared" si="35"/>
        <v>0</v>
      </c>
      <c r="F198" s="656">
        <f>SUMIF($C$597:$C$12265,$C198,F$597:F$12265)</f>
        <v>0</v>
      </c>
      <c r="G198" s="656">
        <f t="shared" si="36"/>
        <v>0</v>
      </c>
      <c r="H198" s="656">
        <f t="shared" si="36"/>
        <v>0</v>
      </c>
      <c r="I198" s="613">
        <f t="shared" si="35"/>
        <v>0</v>
      </c>
      <c r="J198" s="614">
        <f t="shared" si="35"/>
        <v>0</v>
      </c>
      <c r="K198" s="614">
        <f t="shared" si="35"/>
        <v>0</v>
      </c>
      <c r="L198" s="615">
        <f t="shared" si="35"/>
        <v>0</v>
      </c>
    </row>
    <row r="199" spans="1:26" s="404" customFormat="1" ht="18.75" customHeight="1">
      <c r="A199" s="7">
        <v>115</v>
      </c>
      <c r="B199" s="1187">
        <v>800</v>
      </c>
      <c r="C199" s="1762" t="s">
        <v>732</v>
      </c>
      <c r="D199" s="1763"/>
      <c r="E199" s="509">
        <f aca="true" t="shared" si="37" ref="E199:L200">SUMIF($B$597:$B$12265,$B199,E$597:E$12265)</f>
        <v>0</v>
      </c>
      <c r="F199" s="510">
        <f t="shared" si="37"/>
        <v>0</v>
      </c>
      <c r="G199" s="510">
        <f t="shared" si="37"/>
        <v>0</v>
      </c>
      <c r="H199" s="510">
        <f>SUMIF($B$597:$B$12265,$B199,H$597:H$12265)</f>
        <v>0</v>
      </c>
      <c r="I199" s="607">
        <f t="shared" si="37"/>
        <v>0</v>
      </c>
      <c r="J199" s="608">
        <f t="shared" si="37"/>
        <v>0</v>
      </c>
      <c r="K199" s="608">
        <f t="shared" si="37"/>
        <v>0</v>
      </c>
      <c r="L199" s="609">
        <f t="shared" si="37"/>
        <v>0</v>
      </c>
      <c r="M199" s="402"/>
      <c r="N199" s="402"/>
      <c r="O199" s="402"/>
      <c r="P199" s="402"/>
      <c r="Q199" s="402"/>
      <c r="R199" s="402"/>
      <c r="S199" s="402"/>
      <c r="T199" s="402"/>
      <c r="U199" s="402"/>
      <c r="V199" s="402"/>
      <c r="W199" s="402"/>
      <c r="X199" s="402"/>
      <c r="Y199" s="402"/>
      <c r="Z199" s="402"/>
    </row>
    <row r="200" spans="1:26" s="404" customFormat="1" ht="18.75" customHeight="1">
      <c r="A200" s="7">
        <v>125</v>
      </c>
      <c r="B200" s="1187">
        <v>1000</v>
      </c>
      <c r="C200" s="1764" t="s">
        <v>733</v>
      </c>
      <c r="D200" s="1764"/>
      <c r="E200" s="509">
        <f t="shared" si="37"/>
        <v>64824</v>
      </c>
      <c r="F200" s="510">
        <f t="shared" si="37"/>
        <v>64824</v>
      </c>
      <c r="G200" s="510">
        <f t="shared" si="37"/>
        <v>0</v>
      </c>
      <c r="H200" s="510">
        <f>SUMIF($B$597:$B$12265,$B200,H$597:H$12265)</f>
        <v>0</v>
      </c>
      <c r="I200" s="607">
        <f t="shared" si="37"/>
        <v>22288</v>
      </c>
      <c r="J200" s="608">
        <f t="shared" si="37"/>
        <v>0</v>
      </c>
      <c r="K200" s="608">
        <f t="shared" si="37"/>
        <v>0</v>
      </c>
      <c r="L200" s="609">
        <f t="shared" si="37"/>
        <v>22288</v>
      </c>
      <c r="M200" s="402"/>
      <c r="N200" s="402"/>
      <c r="O200" s="402"/>
      <c r="P200" s="402"/>
      <c r="Q200" s="402"/>
      <c r="R200" s="402"/>
      <c r="S200" s="402"/>
      <c r="T200" s="402"/>
      <c r="U200" s="402"/>
      <c r="V200" s="402"/>
      <c r="W200" s="402"/>
      <c r="X200" s="402"/>
      <c r="Y200" s="402"/>
      <c r="Z200" s="402"/>
    </row>
    <row r="201" spans="1:26" ht="18.75" customHeight="1">
      <c r="A201" s="8">
        <v>130</v>
      </c>
      <c r="B201" s="1194"/>
      <c r="C201" s="1189">
        <v>1011</v>
      </c>
      <c r="D201" s="1208" t="s">
        <v>734</v>
      </c>
      <c r="E201" s="1547">
        <f aca="true" t="shared" si="38" ref="E201:E216">SUMIF($C$597:$C$12265,$C201,E$597:E$12265)</f>
        <v>0</v>
      </c>
      <c r="F201" s="660">
        <f aca="true" t="shared" si="39" ref="F201:F216">SUMIF($C$597:$C$12265,$C201,F$597:F$12265)</f>
        <v>0</v>
      </c>
      <c r="G201" s="660">
        <f aca="true" t="shared" si="40" ref="G201:G216">SUMIF($C$597:$C$12265,$C201,G$597:G$12265)</f>
        <v>0</v>
      </c>
      <c r="H201" s="660">
        <f aca="true" t="shared" si="41" ref="H201:H216">SUMIF($C$597:$C$12265,$C201,H$597:H$12265)</f>
        <v>0</v>
      </c>
      <c r="I201" s="610">
        <f aca="true" t="shared" si="42" ref="I201:L210">SUMIF($C$597:$C$12265,$C201,I$597:I$12265)</f>
        <v>0</v>
      </c>
      <c r="J201" s="611">
        <f t="shared" si="42"/>
        <v>0</v>
      </c>
      <c r="K201" s="611">
        <f t="shared" si="42"/>
        <v>0</v>
      </c>
      <c r="L201" s="612">
        <f t="shared" si="42"/>
        <v>0</v>
      </c>
      <c r="M201" s="404"/>
      <c r="N201" s="404"/>
      <c r="O201" s="404"/>
      <c r="P201" s="404"/>
      <c r="Q201" s="404"/>
      <c r="R201" s="404"/>
      <c r="S201" s="404"/>
      <c r="T201" s="404"/>
      <c r="U201" s="404"/>
      <c r="V201" s="404"/>
      <c r="W201" s="404"/>
      <c r="X201" s="404"/>
      <c r="Y201" s="404"/>
      <c r="Z201" s="404"/>
    </row>
    <row r="202" spans="1:26" ht="18.75" customHeight="1">
      <c r="A202" s="8">
        <v>135</v>
      </c>
      <c r="B202" s="1194"/>
      <c r="C202" s="1195">
        <v>1012</v>
      </c>
      <c r="D202" s="1196" t="s">
        <v>735</v>
      </c>
      <c r="E202" s="1548">
        <f t="shared" si="38"/>
        <v>0</v>
      </c>
      <c r="F202" s="660">
        <f t="shared" si="39"/>
        <v>0</v>
      </c>
      <c r="G202" s="660">
        <f t="shared" si="40"/>
        <v>0</v>
      </c>
      <c r="H202" s="660">
        <f t="shared" si="41"/>
        <v>0</v>
      </c>
      <c r="I202" s="616">
        <f t="shared" si="42"/>
        <v>0</v>
      </c>
      <c r="J202" s="617">
        <f t="shared" si="42"/>
        <v>0</v>
      </c>
      <c r="K202" s="617">
        <f t="shared" si="42"/>
        <v>0</v>
      </c>
      <c r="L202" s="618">
        <f t="shared" si="42"/>
        <v>0</v>
      </c>
      <c r="M202" s="404"/>
      <c r="N202" s="404"/>
      <c r="O202" s="404"/>
      <c r="P202" s="404"/>
      <c r="Q202" s="404"/>
      <c r="R202" s="404"/>
      <c r="S202" s="404"/>
      <c r="T202" s="404"/>
      <c r="U202" s="404"/>
      <c r="V202" s="404"/>
      <c r="W202" s="404"/>
      <c r="X202" s="404"/>
      <c r="Y202" s="404"/>
      <c r="Z202" s="404"/>
    </row>
    <row r="203" spans="1:12" ht="18.75" customHeight="1">
      <c r="A203" s="8">
        <v>140</v>
      </c>
      <c r="B203" s="1194"/>
      <c r="C203" s="1195">
        <v>1013</v>
      </c>
      <c r="D203" s="1196" t="s">
        <v>736</v>
      </c>
      <c r="E203" s="1548">
        <f t="shared" si="38"/>
        <v>2160</v>
      </c>
      <c r="F203" s="660">
        <f t="shared" si="39"/>
        <v>2160</v>
      </c>
      <c r="G203" s="660">
        <f t="shared" si="40"/>
        <v>0</v>
      </c>
      <c r="H203" s="660">
        <f t="shared" si="41"/>
        <v>0</v>
      </c>
      <c r="I203" s="616">
        <f t="shared" si="42"/>
        <v>2160</v>
      </c>
      <c r="J203" s="617">
        <f t="shared" si="42"/>
        <v>0</v>
      </c>
      <c r="K203" s="617">
        <f t="shared" si="42"/>
        <v>0</v>
      </c>
      <c r="L203" s="618">
        <f t="shared" si="42"/>
        <v>2160</v>
      </c>
    </row>
    <row r="204" spans="1:12" ht="18.75" customHeight="1">
      <c r="A204" s="8">
        <v>145</v>
      </c>
      <c r="B204" s="1194"/>
      <c r="C204" s="1195">
        <v>1014</v>
      </c>
      <c r="D204" s="1196" t="s">
        <v>737</v>
      </c>
      <c r="E204" s="1548">
        <f t="shared" si="38"/>
        <v>0</v>
      </c>
      <c r="F204" s="660">
        <f t="shared" si="39"/>
        <v>0</v>
      </c>
      <c r="G204" s="660">
        <f t="shared" si="40"/>
        <v>0</v>
      </c>
      <c r="H204" s="660">
        <f t="shared" si="41"/>
        <v>0</v>
      </c>
      <c r="I204" s="616">
        <f t="shared" si="42"/>
        <v>0</v>
      </c>
      <c r="J204" s="617">
        <f t="shared" si="42"/>
        <v>0</v>
      </c>
      <c r="K204" s="617">
        <f t="shared" si="42"/>
        <v>0</v>
      </c>
      <c r="L204" s="618">
        <f t="shared" si="42"/>
        <v>0</v>
      </c>
    </row>
    <row r="205" spans="1:12" ht="18.75" customHeight="1">
      <c r="A205" s="8">
        <v>150</v>
      </c>
      <c r="B205" s="1194"/>
      <c r="C205" s="1195">
        <v>1015</v>
      </c>
      <c r="D205" s="1196" t="s">
        <v>738</v>
      </c>
      <c r="E205" s="1548">
        <f t="shared" si="38"/>
        <v>16500</v>
      </c>
      <c r="F205" s="660">
        <f t="shared" si="39"/>
        <v>16500</v>
      </c>
      <c r="G205" s="660">
        <f t="shared" si="40"/>
        <v>0</v>
      </c>
      <c r="H205" s="660">
        <f t="shared" si="41"/>
        <v>0</v>
      </c>
      <c r="I205" s="616">
        <f t="shared" si="42"/>
        <v>4553</v>
      </c>
      <c r="J205" s="617">
        <f t="shared" si="42"/>
        <v>0</v>
      </c>
      <c r="K205" s="617">
        <f t="shared" si="42"/>
        <v>0</v>
      </c>
      <c r="L205" s="618">
        <f t="shared" si="42"/>
        <v>4553</v>
      </c>
    </row>
    <row r="206" spans="1:12" ht="18.75" customHeight="1">
      <c r="A206" s="8">
        <v>155</v>
      </c>
      <c r="B206" s="1194"/>
      <c r="C206" s="1209">
        <v>1016</v>
      </c>
      <c r="D206" s="1210" t="s">
        <v>739</v>
      </c>
      <c r="E206" s="1548">
        <f t="shared" si="38"/>
        <v>25164</v>
      </c>
      <c r="F206" s="660">
        <f t="shared" si="39"/>
        <v>25164</v>
      </c>
      <c r="G206" s="660">
        <f t="shared" si="40"/>
        <v>0</v>
      </c>
      <c r="H206" s="660">
        <f t="shared" si="41"/>
        <v>0</v>
      </c>
      <c r="I206" s="619">
        <f t="shared" si="42"/>
        <v>4441</v>
      </c>
      <c r="J206" s="620">
        <f t="shared" si="42"/>
        <v>0</v>
      </c>
      <c r="K206" s="620">
        <f t="shared" si="42"/>
        <v>0</v>
      </c>
      <c r="L206" s="621">
        <f t="shared" si="42"/>
        <v>4441</v>
      </c>
    </row>
    <row r="207" spans="1:12" ht="18.75" customHeight="1">
      <c r="A207" s="8">
        <v>160</v>
      </c>
      <c r="B207" s="1188"/>
      <c r="C207" s="1211">
        <v>1020</v>
      </c>
      <c r="D207" s="1212" t="s">
        <v>740</v>
      </c>
      <c r="E207" s="1548">
        <f t="shared" si="38"/>
        <v>17500</v>
      </c>
      <c r="F207" s="660">
        <f t="shared" si="39"/>
        <v>17500</v>
      </c>
      <c r="G207" s="660">
        <f t="shared" si="40"/>
        <v>0</v>
      </c>
      <c r="H207" s="660">
        <f t="shared" si="41"/>
        <v>0</v>
      </c>
      <c r="I207" s="622">
        <f t="shared" si="42"/>
        <v>9601</v>
      </c>
      <c r="J207" s="623">
        <f t="shared" si="42"/>
        <v>0</v>
      </c>
      <c r="K207" s="623">
        <f t="shared" si="42"/>
        <v>0</v>
      </c>
      <c r="L207" s="624">
        <f t="shared" si="42"/>
        <v>9601</v>
      </c>
    </row>
    <row r="208" spans="1:12" ht="18.75" customHeight="1">
      <c r="A208" s="8">
        <v>165</v>
      </c>
      <c r="B208" s="1194"/>
      <c r="C208" s="1213">
        <v>1030</v>
      </c>
      <c r="D208" s="1214" t="s">
        <v>741</v>
      </c>
      <c r="E208" s="1548">
        <f t="shared" si="38"/>
        <v>0</v>
      </c>
      <c r="F208" s="660">
        <f t="shared" si="39"/>
        <v>0</v>
      </c>
      <c r="G208" s="660">
        <f t="shared" si="40"/>
        <v>0</v>
      </c>
      <c r="H208" s="660">
        <f t="shared" si="41"/>
        <v>0</v>
      </c>
      <c r="I208" s="625">
        <f t="shared" si="42"/>
        <v>0</v>
      </c>
      <c r="J208" s="626">
        <f t="shared" si="42"/>
        <v>0</v>
      </c>
      <c r="K208" s="626">
        <f t="shared" si="42"/>
        <v>0</v>
      </c>
      <c r="L208" s="627">
        <f t="shared" si="42"/>
        <v>0</v>
      </c>
    </row>
    <row r="209" spans="1:12" ht="18.75" customHeight="1">
      <c r="A209" s="8">
        <v>175</v>
      </c>
      <c r="B209" s="1194"/>
      <c r="C209" s="1211">
        <v>1051</v>
      </c>
      <c r="D209" s="1215" t="s">
        <v>742</v>
      </c>
      <c r="E209" s="1548">
        <f t="shared" si="38"/>
        <v>2000</v>
      </c>
      <c r="F209" s="660">
        <f t="shared" si="39"/>
        <v>2000</v>
      </c>
      <c r="G209" s="660">
        <f t="shared" si="40"/>
        <v>0</v>
      </c>
      <c r="H209" s="660">
        <f t="shared" si="41"/>
        <v>0</v>
      </c>
      <c r="I209" s="623">
        <f t="shared" si="42"/>
        <v>150</v>
      </c>
      <c r="J209" s="623">
        <f t="shared" si="42"/>
        <v>0</v>
      </c>
      <c r="K209" s="623">
        <f t="shared" si="42"/>
        <v>0</v>
      </c>
      <c r="L209" s="624">
        <f t="shared" si="42"/>
        <v>150</v>
      </c>
    </row>
    <row r="210" spans="1:12" ht="18.75" customHeight="1">
      <c r="A210" s="8">
        <v>180</v>
      </c>
      <c r="B210" s="1194"/>
      <c r="C210" s="1195">
        <v>1052</v>
      </c>
      <c r="D210" s="1196" t="s">
        <v>743</v>
      </c>
      <c r="E210" s="1548">
        <f t="shared" si="38"/>
        <v>0</v>
      </c>
      <c r="F210" s="660">
        <f t="shared" si="39"/>
        <v>0</v>
      </c>
      <c r="G210" s="660">
        <f t="shared" si="40"/>
        <v>0</v>
      </c>
      <c r="H210" s="660">
        <f t="shared" si="41"/>
        <v>0</v>
      </c>
      <c r="I210" s="616">
        <f t="shared" si="42"/>
        <v>0</v>
      </c>
      <c r="J210" s="617">
        <f t="shared" si="42"/>
        <v>0</v>
      </c>
      <c r="K210" s="617">
        <f t="shared" si="42"/>
        <v>0</v>
      </c>
      <c r="L210" s="618">
        <f t="shared" si="42"/>
        <v>0</v>
      </c>
    </row>
    <row r="211" spans="1:12" ht="18.75" customHeight="1">
      <c r="A211" s="8">
        <v>185</v>
      </c>
      <c r="B211" s="1194"/>
      <c r="C211" s="1213">
        <v>1053</v>
      </c>
      <c r="D211" s="1214" t="s">
        <v>1443</v>
      </c>
      <c r="E211" s="1548">
        <f t="shared" si="38"/>
        <v>0</v>
      </c>
      <c r="F211" s="660">
        <f t="shared" si="39"/>
        <v>0</v>
      </c>
      <c r="G211" s="660">
        <f t="shared" si="40"/>
        <v>0</v>
      </c>
      <c r="H211" s="660">
        <f t="shared" si="41"/>
        <v>0</v>
      </c>
      <c r="I211" s="625">
        <f aca="true" t="shared" si="43" ref="I211:L217">SUMIF($C$597:$C$12265,$C211,I$597:I$12265)</f>
        <v>0</v>
      </c>
      <c r="J211" s="626">
        <f t="shared" si="43"/>
        <v>0</v>
      </c>
      <c r="K211" s="626">
        <f t="shared" si="43"/>
        <v>0</v>
      </c>
      <c r="L211" s="627">
        <f t="shared" si="43"/>
        <v>0</v>
      </c>
    </row>
    <row r="212" spans="1:12" ht="18.75" customHeight="1">
      <c r="A212" s="8">
        <v>190</v>
      </c>
      <c r="B212" s="1194"/>
      <c r="C212" s="1211">
        <v>1062</v>
      </c>
      <c r="D212" s="1212" t="s">
        <v>744</v>
      </c>
      <c r="E212" s="1548">
        <f t="shared" si="38"/>
        <v>1500</v>
      </c>
      <c r="F212" s="660">
        <f t="shared" si="39"/>
        <v>1500</v>
      </c>
      <c r="G212" s="660">
        <f t="shared" si="40"/>
        <v>0</v>
      </c>
      <c r="H212" s="660">
        <f t="shared" si="41"/>
        <v>0</v>
      </c>
      <c r="I212" s="622">
        <f t="shared" si="43"/>
        <v>1383</v>
      </c>
      <c r="J212" s="623">
        <f t="shared" si="43"/>
        <v>0</v>
      </c>
      <c r="K212" s="623">
        <f t="shared" si="43"/>
        <v>0</v>
      </c>
      <c r="L212" s="624">
        <f t="shared" si="43"/>
        <v>1383</v>
      </c>
    </row>
    <row r="213" spans="1:12" ht="18.75" customHeight="1">
      <c r="A213" s="8">
        <v>195</v>
      </c>
      <c r="B213" s="1194"/>
      <c r="C213" s="1213">
        <v>1063</v>
      </c>
      <c r="D213" s="1216" t="s">
        <v>326</v>
      </c>
      <c r="E213" s="1548">
        <f t="shared" si="38"/>
        <v>0</v>
      </c>
      <c r="F213" s="660">
        <f t="shared" si="39"/>
        <v>0</v>
      </c>
      <c r="G213" s="660">
        <f t="shared" si="40"/>
        <v>0</v>
      </c>
      <c r="H213" s="660">
        <f t="shared" si="41"/>
        <v>0</v>
      </c>
      <c r="I213" s="625">
        <f t="shared" si="43"/>
        <v>0</v>
      </c>
      <c r="J213" s="626">
        <f t="shared" si="43"/>
        <v>0</v>
      </c>
      <c r="K213" s="626">
        <f t="shared" si="43"/>
        <v>0</v>
      </c>
      <c r="L213" s="627">
        <f t="shared" si="43"/>
        <v>0</v>
      </c>
    </row>
    <row r="214" spans="1:12" ht="18.75" customHeight="1">
      <c r="A214" s="8">
        <v>200</v>
      </c>
      <c r="B214" s="1194"/>
      <c r="C214" s="1217">
        <v>1069</v>
      </c>
      <c r="D214" s="1218" t="s">
        <v>745</v>
      </c>
      <c r="E214" s="1548">
        <f t="shared" si="38"/>
        <v>0</v>
      </c>
      <c r="F214" s="660">
        <f t="shared" si="39"/>
        <v>0</v>
      </c>
      <c r="G214" s="660">
        <f t="shared" si="40"/>
        <v>0</v>
      </c>
      <c r="H214" s="660">
        <f t="shared" si="41"/>
        <v>0</v>
      </c>
      <c r="I214" s="628">
        <f t="shared" si="43"/>
        <v>0</v>
      </c>
      <c r="J214" s="629">
        <f t="shared" si="43"/>
        <v>0</v>
      </c>
      <c r="K214" s="629">
        <f t="shared" si="43"/>
        <v>0</v>
      </c>
      <c r="L214" s="630">
        <f t="shared" si="43"/>
        <v>0</v>
      </c>
    </row>
    <row r="215" spans="1:12" ht="18.75" customHeight="1">
      <c r="A215" s="8">
        <v>205</v>
      </c>
      <c r="B215" s="1188"/>
      <c r="C215" s="1211">
        <v>1091</v>
      </c>
      <c r="D215" s="1215" t="s">
        <v>1444</v>
      </c>
      <c r="E215" s="1548">
        <f t="shared" si="38"/>
        <v>0</v>
      </c>
      <c r="F215" s="660">
        <f t="shared" si="39"/>
        <v>0</v>
      </c>
      <c r="G215" s="660">
        <f t="shared" si="40"/>
        <v>0</v>
      </c>
      <c r="H215" s="660">
        <f t="shared" si="41"/>
        <v>0</v>
      </c>
      <c r="I215" s="622">
        <f t="shared" si="43"/>
        <v>0</v>
      </c>
      <c r="J215" s="623">
        <f t="shared" si="43"/>
        <v>0</v>
      </c>
      <c r="K215" s="623">
        <f t="shared" si="43"/>
        <v>0</v>
      </c>
      <c r="L215" s="624">
        <f t="shared" si="43"/>
        <v>0</v>
      </c>
    </row>
    <row r="216" spans="1:12" ht="18.75" customHeight="1">
      <c r="A216" s="8">
        <v>210</v>
      </c>
      <c r="B216" s="1194"/>
      <c r="C216" s="1195">
        <v>1092</v>
      </c>
      <c r="D216" s="1196" t="s">
        <v>41</v>
      </c>
      <c r="E216" s="1548">
        <f t="shared" si="38"/>
        <v>0</v>
      </c>
      <c r="F216" s="660">
        <f t="shared" si="39"/>
        <v>0</v>
      </c>
      <c r="G216" s="660">
        <f t="shared" si="40"/>
        <v>0</v>
      </c>
      <c r="H216" s="660">
        <f t="shared" si="41"/>
        <v>0</v>
      </c>
      <c r="I216" s="616">
        <f t="shared" si="43"/>
        <v>0</v>
      </c>
      <c r="J216" s="617">
        <f t="shared" si="43"/>
        <v>0</v>
      </c>
      <c r="K216" s="617">
        <f t="shared" si="43"/>
        <v>0</v>
      </c>
      <c r="L216" s="618">
        <f t="shared" si="43"/>
        <v>0</v>
      </c>
    </row>
    <row r="217" spans="1:12" ht="18.75" customHeight="1">
      <c r="A217" s="8">
        <v>215</v>
      </c>
      <c r="B217" s="1194"/>
      <c r="C217" s="1191">
        <v>1098</v>
      </c>
      <c r="D217" s="1219" t="s">
        <v>746</v>
      </c>
      <c r="E217" s="1549">
        <f>SUMIF($C$597:$C$12265,$C217,E$597:E$12265)</f>
        <v>0</v>
      </c>
      <c r="F217" s="660">
        <f>SUMIF($C$597:$C$12265,$C217,F$597:F$12265)</f>
        <v>0</v>
      </c>
      <c r="G217" s="660">
        <f>SUMIF($C$597:$C$12265,$C217,G$597:G$12265)</f>
        <v>0</v>
      </c>
      <c r="H217" s="660">
        <f>SUMIF($C$597:$C$12265,$C217,H$597:H$12265)</f>
        <v>0</v>
      </c>
      <c r="I217" s="613">
        <f t="shared" si="43"/>
        <v>0</v>
      </c>
      <c r="J217" s="614">
        <f t="shared" si="43"/>
        <v>0</v>
      </c>
      <c r="K217" s="614">
        <f t="shared" si="43"/>
        <v>0</v>
      </c>
      <c r="L217" s="615">
        <f t="shared" si="43"/>
        <v>0</v>
      </c>
    </row>
    <row r="218" spans="1:26" s="404" customFormat="1" ht="18.75" customHeight="1">
      <c r="A218" s="7">
        <v>216</v>
      </c>
      <c r="B218" s="1187">
        <v>1900</v>
      </c>
      <c r="C218" s="1758" t="s">
        <v>385</v>
      </c>
      <c r="D218" s="1758"/>
      <c r="E218" s="509">
        <f aca="true" t="shared" si="44" ref="E218:L218">SUMIF($B$597:$B$12265,$B218,E$597:E$12265)</f>
        <v>2410</v>
      </c>
      <c r="F218" s="509">
        <f>SUMIF($B$597:$B$12265,$B218,F$597:F$12265)</f>
        <v>2410</v>
      </c>
      <c r="G218" s="509">
        <f>SUMIF($B$597:$B$12265,$B218,G$597:G$12265)</f>
        <v>0</v>
      </c>
      <c r="H218" s="509">
        <f>SUMIF($B$597:$B$12265,$B218,H$597:H$12265)</f>
        <v>0</v>
      </c>
      <c r="I218" s="607">
        <f t="shared" si="44"/>
        <v>2202</v>
      </c>
      <c r="J218" s="608">
        <f t="shared" si="44"/>
        <v>0</v>
      </c>
      <c r="K218" s="608">
        <f t="shared" si="44"/>
        <v>0</v>
      </c>
      <c r="L218" s="609">
        <f t="shared" si="44"/>
        <v>2202</v>
      </c>
      <c r="M218" s="402"/>
      <c r="N218" s="402"/>
      <c r="O218" s="402"/>
      <c r="P218" s="402"/>
      <c r="Q218" s="402"/>
      <c r="R218" s="402"/>
      <c r="S218" s="402"/>
      <c r="T218" s="402"/>
      <c r="U218" s="402"/>
      <c r="V218" s="402"/>
      <c r="W218" s="402"/>
      <c r="X218" s="402"/>
      <c r="Y218" s="402"/>
      <c r="Z218" s="402"/>
    </row>
    <row r="219" spans="1:12" ht="18.75" customHeight="1">
      <c r="A219" s="8">
        <v>217</v>
      </c>
      <c r="B219" s="1194"/>
      <c r="C219" s="1189">
        <v>1901</v>
      </c>
      <c r="D219" s="1220" t="s">
        <v>1446</v>
      </c>
      <c r="E219" s="648">
        <f aca="true" t="shared" si="45" ref="E219:L221">SUMIF($C$597:$C$12265,$C219,E$597:E$12265)</f>
        <v>310</v>
      </c>
      <c r="F219" s="648">
        <f t="shared" si="45"/>
        <v>310</v>
      </c>
      <c r="G219" s="648">
        <f t="shared" si="45"/>
        <v>0</v>
      </c>
      <c r="H219" s="655">
        <f>SUMIF($C$597:$C$12265,$C219,H$597:H$12265)</f>
        <v>0</v>
      </c>
      <c r="I219" s="610">
        <f t="shared" si="45"/>
        <v>209</v>
      </c>
      <c r="J219" s="611">
        <f t="shared" si="45"/>
        <v>0</v>
      </c>
      <c r="K219" s="611">
        <f t="shared" si="45"/>
        <v>0</v>
      </c>
      <c r="L219" s="612">
        <f t="shared" si="45"/>
        <v>209</v>
      </c>
    </row>
    <row r="220" spans="1:26" ht="18.75" customHeight="1">
      <c r="A220" s="8">
        <v>218</v>
      </c>
      <c r="B220" s="1221"/>
      <c r="C220" s="1195">
        <v>1981</v>
      </c>
      <c r="D220" s="1222" t="s">
        <v>1447</v>
      </c>
      <c r="E220" s="650">
        <f t="shared" si="45"/>
        <v>2100</v>
      </c>
      <c r="F220" s="648">
        <f t="shared" si="45"/>
        <v>2100</v>
      </c>
      <c r="G220" s="648">
        <f t="shared" si="45"/>
        <v>0</v>
      </c>
      <c r="H220" s="657">
        <f>SUMIF($C$597:$C$12265,$C220,H$597:H$12265)</f>
        <v>0</v>
      </c>
      <c r="I220" s="616">
        <f t="shared" si="45"/>
        <v>1993</v>
      </c>
      <c r="J220" s="617">
        <f t="shared" si="45"/>
        <v>0</v>
      </c>
      <c r="K220" s="617">
        <f t="shared" si="45"/>
        <v>0</v>
      </c>
      <c r="L220" s="618">
        <f t="shared" si="45"/>
        <v>1993</v>
      </c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</row>
    <row r="221" spans="1:12" ht="18.75" customHeight="1">
      <c r="A221" s="8">
        <v>219</v>
      </c>
      <c r="B221" s="1194"/>
      <c r="C221" s="1191">
        <v>1991</v>
      </c>
      <c r="D221" s="1223" t="s">
        <v>1448</v>
      </c>
      <c r="E221" s="653">
        <f t="shared" si="45"/>
        <v>0</v>
      </c>
      <c r="F221" s="648">
        <f t="shared" si="45"/>
        <v>0</v>
      </c>
      <c r="G221" s="648">
        <f t="shared" si="45"/>
        <v>0</v>
      </c>
      <c r="H221" s="656">
        <f>SUMIF($C$597:$C$12265,$C221,H$597:H$12265)</f>
        <v>0</v>
      </c>
      <c r="I221" s="613">
        <f t="shared" si="45"/>
        <v>0</v>
      </c>
      <c r="J221" s="614">
        <f t="shared" si="45"/>
        <v>0</v>
      </c>
      <c r="K221" s="614">
        <f t="shared" si="45"/>
        <v>0</v>
      </c>
      <c r="L221" s="615">
        <f t="shared" si="45"/>
        <v>0</v>
      </c>
    </row>
    <row r="222" spans="1:26" s="404" customFormat="1" ht="18.75" customHeight="1">
      <c r="A222" s="7">
        <v>220</v>
      </c>
      <c r="B222" s="1187">
        <v>2100</v>
      </c>
      <c r="C222" s="1758" t="s">
        <v>0</v>
      </c>
      <c r="D222" s="1758"/>
      <c r="E222" s="509">
        <f aca="true" t="shared" si="46" ref="E222:L222">SUMIF($B$597:$B$12265,$B222,E$597:E$12265)</f>
        <v>0</v>
      </c>
      <c r="F222" s="509">
        <f t="shared" si="46"/>
        <v>0</v>
      </c>
      <c r="G222" s="509">
        <f t="shared" si="46"/>
        <v>0</v>
      </c>
      <c r="H222" s="509">
        <f t="shared" si="46"/>
        <v>0</v>
      </c>
      <c r="I222" s="607">
        <f t="shared" si="46"/>
        <v>0</v>
      </c>
      <c r="J222" s="608">
        <f t="shared" si="46"/>
        <v>0</v>
      </c>
      <c r="K222" s="608">
        <f t="shared" si="46"/>
        <v>0</v>
      </c>
      <c r="L222" s="609">
        <f t="shared" si="46"/>
        <v>0</v>
      </c>
      <c r="M222" s="402"/>
      <c r="N222" s="402"/>
      <c r="O222" s="402"/>
      <c r="P222" s="402"/>
      <c r="Q222" s="402"/>
      <c r="R222" s="402"/>
      <c r="S222" s="402"/>
      <c r="T222" s="402"/>
      <c r="U222" s="402"/>
      <c r="V222" s="402"/>
      <c r="W222" s="402"/>
      <c r="X222" s="402"/>
      <c r="Y222" s="402"/>
      <c r="Z222" s="402"/>
    </row>
    <row r="223" spans="1:12" ht="18.75" customHeight="1">
      <c r="A223" s="8">
        <v>225</v>
      </c>
      <c r="B223" s="1194"/>
      <c r="C223" s="1189">
        <v>2110</v>
      </c>
      <c r="D223" s="1224" t="s">
        <v>747</v>
      </c>
      <c r="E223" s="648">
        <f aca="true" t="shared" si="47" ref="E223:L227">SUMIF($C$597:$C$12265,$C223,E$597:E$12265)</f>
        <v>0</v>
      </c>
      <c r="F223" s="648">
        <f t="shared" si="47"/>
        <v>0</v>
      </c>
      <c r="G223" s="648">
        <f t="shared" si="47"/>
        <v>0</v>
      </c>
      <c r="H223" s="655">
        <f>SUMIF($C$597:$C$12265,$C223,H$597:H$12265)</f>
        <v>0</v>
      </c>
      <c r="I223" s="610">
        <f t="shared" si="47"/>
        <v>0</v>
      </c>
      <c r="J223" s="611">
        <f t="shared" si="47"/>
        <v>0</v>
      </c>
      <c r="K223" s="611">
        <f t="shared" si="47"/>
        <v>0</v>
      </c>
      <c r="L223" s="612">
        <f t="shared" si="47"/>
        <v>0</v>
      </c>
    </row>
    <row r="224" spans="1:26" ht="18.75" customHeight="1">
      <c r="A224" s="8">
        <v>230</v>
      </c>
      <c r="B224" s="1221"/>
      <c r="C224" s="1195">
        <v>2120</v>
      </c>
      <c r="D224" s="1198" t="s">
        <v>748</v>
      </c>
      <c r="E224" s="650">
        <f t="shared" si="47"/>
        <v>0</v>
      </c>
      <c r="F224" s="648">
        <f t="shared" si="47"/>
        <v>0</v>
      </c>
      <c r="G224" s="648">
        <f t="shared" si="47"/>
        <v>0</v>
      </c>
      <c r="H224" s="657">
        <f>SUMIF($C$597:$C$12265,$C224,H$597:H$12265)</f>
        <v>0</v>
      </c>
      <c r="I224" s="616">
        <f t="shared" si="47"/>
        <v>0</v>
      </c>
      <c r="J224" s="617">
        <f t="shared" si="47"/>
        <v>0</v>
      </c>
      <c r="K224" s="617">
        <f t="shared" si="47"/>
        <v>0</v>
      </c>
      <c r="L224" s="618">
        <f t="shared" si="47"/>
        <v>0</v>
      </c>
      <c r="M224" s="404"/>
      <c r="N224" s="404"/>
      <c r="O224" s="404"/>
      <c r="P224" s="404"/>
      <c r="Q224" s="404"/>
      <c r="R224" s="404"/>
      <c r="S224" s="404"/>
      <c r="T224" s="404"/>
      <c r="U224" s="404"/>
      <c r="V224" s="404"/>
      <c r="W224" s="404"/>
      <c r="X224" s="404"/>
      <c r="Y224" s="404"/>
      <c r="Z224" s="404"/>
    </row>
    <row r="225" spans="1:12" ht="18.75" customHeight="1">
      <c r="A225" s="8">
        <v>235</v>
      </c>
      <c r="B225" s="1221"/>
      <c r="C225" s="1195">
        <v>2125</v>
      </c>
      <c r="D225" s="1198" t="s">
        <v>749</v>
      </c>
      <c r="E225" s="650">
        <f t="shared" si="47"/>
        <v>0</v>
      </c>
      <c r="F225" s="648">
        <f t="shared" si="47"/>
        <v>0</v>
      </c>
      <c r="G225" s="648">
        <f t="shared" si="47"/>
        <v>0</v>
      </c>
      <c r="H225" s="657">
        <f>SUMIF($C$597:$C$12265,$C225,H$597:H$12265)</f>
        <v>0</v>
      </c>
      <c r="I225" s="616">
        <f t="shared" si="47"/>
        <v>0</v>
      </c>
      <c r="J225" s="617">
        <f t="shared" si="47"/>
        <v>0</v>
      </c>
      <c r="K225" s="617">
        <f t="shared" si="47"/>
        <v>0</v>
      </c>
      <c r="L225" s="618">
        <f t="shared" si="47"/>
        <v>0</v>
      </c>
    </row>
    <row r="226" spans="1:12" ht="18.75" customHeight="1">
      <c r="A226" s="8">
        <v>240</v>
      </c>
      <c r="B226" s="1193"/>
      <c r="C226" s="1195">
        <v>2140</v>
      </c>
      <c r="D226" s="1198" t="s">
        <v>750</v>
      </c>
      <c r="E226" s="650">
        <f t="shared" si="47"/>
        <v>0</v>
      </c>
      <c r="F226" s="648">
        <f t="shared" si="47"/>
        <v>0</v>
      </c>
      <c r="G226" s="648">
        <f t="shared" si="47"/>
        <v>0</v>
      </c>
      <c r="H226" s="657">
        <f>SUMIF($C$597:$C$12265,$C226,H$597:H$12265)</f>
        <v>0</v>
      </c>
      <c r="I226" s="616">
        <f t="shared" si="47"/>
        <v>0</v>
      </c>
      <c r="J226" s="617">
        <f t="shared" si="47"/>
        <v>0</v>
      </c>
      <c r="K226" s="617">
        <f t="shared" si="47"/>
        <v>0</v>
      </c>
      <c r="L226" s="618">
        <f t="shared" si="47"/>
        <v>0</v>
      </c>
    </row>
    <row r="227" spans="1:12" ht="18.75" customHeight="1">
      <c r="A227" s="8">
        <v>245</v>
      </c>
      <c r="B227" s="1194"/>
      <c r="C227" s="1191">
        <v>2190</v>
      </c>
      <c r="D227" s="1225" t="s">
        <v>751</v>
      </c>
      <c r="E227" s="653">
        <f t="shared" si="47"/>
        <v>0</v>
      </c>
      <c r="F227" s="648">
        <f t="shared" si="47"/>
        <v>0</v>
      </c>
      <c r="G227" s="648">
        <f t="shared" si="47"/>
        <v>0</v>
      </c>
      <c r="H227" s="656">
        <f>SUMIF($C$597:$C$12265,$C227,H$597:H$12265)</f>
        <v>0</v>
      </c>
      <c r="I227" s="613">
        <f t="shared" si="47"/>
        <v>0</v>
      </c>
      <c r="J227" s="614">
        <f t="shared" si="47"/>
        <v>0</v>
      </c>
      <c r="K227" s="614">
        <f t="shared" si="47"/>
        <v>0</v>
      </c>
      <c r="L227" s="615">
        <f t="shared" si="47"/>
        <v>0</v>
      </c>
    </row>
    <row r="228" spans="1:26" s="404" customFormat="1" ht="18.75" customHeight="1">
      <c r="A228" s="7">
        <v>250</v>
      </c>
      <c r="B228" s="1187">
        <v>2200</v>
      </c>
      <c r="C228" s="1758" t="s">
        <v>752</v>
      </c>
      <c r="D228" s="1758"/>
      <c r="E228" s="509">
        <f aca="true" t="shared" si="48" ref="E228:L228">SUMIF($B$597:$B$12265,$B228,E$597:E$12265)</f>
        <v>0</v>
      </c>
      <c r="F228" s="509">
        <f t="shared" si="48"/>
        <v>0</v>
      </c>
      <c r="G228" s="509">
        <f t="shared" si="48"/>
        <v>0</v>
      </c>
      <c r="H228" s="509">
        <f t="shared" si="48"/>
        <v>0</v>
      </c>
      <c r="I228" s="607">
        <f t="shared" si="48"/>
        <v>0</v>
      </c>
      <c r="J228" s="608">
        <f t="shared" si="48"/>
        <v>0</v>
      </c>
      <c r="K228" s="608">
        <f t="shared" si="48"/>
        <v>0</v>
      </c>
      <c r="L228" s="609">
        <f t="shared" si="48"/>
        <v>0</v>
      </c>
      <c r="M228" s="402"/>
      <c r="N228" s="402"/>
      <c r="O228" s="402"/>
      <c r="P228" s="402"/>
      <c r="Q228" s="402"/>
      <c r="R228" s="402"/>
      <c r="S228" s="402"/>
      <c r="T228" s="402"/>
      <c r="U228" s="402"/>
      <c r="V228" s="402"/>
      <c r="W228" s="402"/>
      <c r="X228" s="402"/>
      <c r="Y228" s="402"/>
      <c r="Z228" s="402"/>
    </row>
    <row r="229" spans="1:12" ht="18.75" customHeight="1">
      <c r="A229" s="8">
        <v>255</v>
      </c>
      <c r="B229" s="1194"/>
      <c r="C229" s="1189">
        <v>2221</v>
      </c>
      <c r="D229" s="1190" t="s">
        <v>42</v>
      </c>
      <c r="E229" s="648">
        <f aca="true" t="shared" si="49" ref="E229:L230">SUMIF($C$597:$C$12265,$C229,E$597:E$12265)</f>
        <v>0</v>
      </c>
      <c r="F229" s="648">
        <f t="shared" si="49"/>
        <v>0</v>
      </c>
      <c r="G229" s="648">
        <f t="shared" si="49"/>
        <v>0</v>
      </c>
      <c r="H229" s="648">
        <f t="shared" si="49"/>
        <v>0</v>
      </c>
      <c r="I229" s="610">
        <f t="shared" si="49"/>
        <v>0</v>
      </c>
      <c r="J229" s="611">
        <f t="shared" si="49"/>
        <v>0</v>
      </c>
      <c r="K229" s="611">
        <f t="shared" si="49"/>
        <v>0</v>
      </c>
      <c r="L229" s="612">
        <f t="shared" si="49"/>
        <v>0</v>
      </c>
    </row>
    <row r="230" spans="1:12" ht="18.75" customHeight="1">
      <c r="A230" s="8">
        <v>265</v>
      </c>
      <c r="B230" s="1194"/>
      <c r="C230" s="1191">
        <v>2224</v>
      </c>
      <c r="D230" s="1192" t="s">
        <v>753</v>
      </c>
      <c r="E230" s="653">
        <f t="shared" si="49"/>
        <v>0</v>
      </c>
      <c r="F230" s="648">
        <f t="shared" si="49"/>
        <v>0</v>
      </c>
      <c r="G230" s="648">
        <f t="shared" si="49"/>
        <v>0</v>
      </c>
      <c r="H230" s="648">
        <f t="shared" si="49"/>
        <v>0</v>
      </c>
      <c r="I230" s="613">
        <f t="shared" si="49"/>
        <v>0</v>
      </c>
      <c r="J230" s="614">
        <f t="shared" si="49"/>
        <v>0</v>
      </c>
      <c r="K230" s="614">
        <f t="shared" si="49"/>
        <v>0</v>
      </c>
      <c r="L230" s="615">
        <f t="shared" si="49"/>
        <v>0</v>
      </c>
    </row>
    <row r="231" spans="1:26" s="404" customFormat="1" ht="18.75" customHeight="1">
      <c r="A231" s="7">
        <v>270</v>
      </c>
      <c r="B231" s="1187">
        <v>2500</v>
      </c>
      <c r="C231" s="1758" t="s">
        <v>754</v>
      </c>
      <c r="D231" s="1765"/>
      <c r="E231" s="509">
        <f aca="true" t="shared" si="50" ref="E231:L235">SUMIF($B$597:$B$12265,$B231,E$597:E$12265)</f>
        <v>0</v>
      </c>
      <c r="F231" s="509">
        <f t="shared" si="50"/>
        <v>0</v>
      </c>
      <c r="G231" s="509">
        <f t="shared" si="50"/>
        <v>0</v>
      </c>
      <c r="H231" s="509">
        <f t="shared" si="50"/>
        <v>0</v>
      </c>
      <c r="I231" s="607">
        <f t="shared" si="50"/>
        <v>0</v>
      </c>
      <c r="J231" s="608">
        <f t="shared" si="50"/>
        <v>0</v>
      </c>
      <c r="K231" s="608">
        <f t="shared" si="50"/>
        <v>0</v>
      </c>
      <c r="L231" s="609">
        <f t="shared" si="50"/>
        <v>0</v>
      </c>
      <c r="M231" s="402"/>
      <c r="N231" s="402"/>
      <c r="O231" s="402"/>
      <c r="P231" s="402"/>
      <c r="Q231" s="402"/>
      <c r="R231" s="402"/>
      <c r="S231" s="402"/>
      <c r="T231" s="402"/>
      <c r="U231" s="402"/>
      <c r="V231" s="402"/>
      <c r="W231" s="402"/>
      <c r="X231" s="402"/>
      <c r="Y231" s="402"/>
      <c r="Z231" s="402"/>
    </row>
    <row r="232" spans="1:26" s="404" customFormat="1" ht="18.75" customHeight="1">
      <c r="A232" s="7">
        <v>290</v>
      </c>
      <c r="B232" s="1187">
        <v>2600</v>
      </c>
      <c r="C232" s="1760" t="s">
        <v>755</v>
      </c>
      <c r="D232" s="1761"/>
      <c r="E232" s="509">
        <f t="shared" si="50"/>
        <v>0</v>
      </c>
      <c r="F232" s="509">
        <f t="shared" si="50"/>
        <v>0</v>
      </c>
      <c r="G232" s="509">
        <f t="shared" si="50"/>
        <v>0</v>
      </c>
      <c r="H232" s="509">
        <f t="shared" si="50"/>
        <v>0</v>
      </c>
      <c r="I232" s="607">
        <f t="shared" si="50"/>
        <v>0</v>
      </c>
      <c r="J232" s="608">
        <f t="shared" si="50"/>
        <v>0</v>
      </c>
      <c r="K232" s="608">
        <f t="shared" si="50"/>
        <v>0</v>
      </c>
      <c r="L232" s="609">
        <f t="shared" si="50"/>
        <v>0</v>
      </c>
      <c r="M232" s="402"/>
      <c r="N232" s="402"/>
      <c r="O232" s="402"/>
      <c r="P232" s="402"/>
      <c r="Q232" s="402"/>
      <c r="R232" s="402"/>
      <c r="S232" s="402"/>
      <c r="T232" s="402"/>
      <c r="U232" s="402"/>
      <c r="V232" s="402"/>
      <c r="W232" s="402"/>
      <c r="X232" s="402"/>
      <c r="Y232" s="402"/>
      <c r="Z232" s="402"/>
    </row>
    <row r="233" spans="1:12" s="404" customFormat="1" ht="18.75" customHeight="1">
      <c r="A233" s="16">
        <v>320</v>
      </c>
      <c r="B233" s="1187">
        <v>2700</v>
      </c>
      <c r="C233" s="1760" t="s">
        <v>756</v>
      </c>
      <c r="D233" s="1761"/>
      <c r="E233" s="509">
        <f t="shared" si="50"/>
        <v>0</v>
      </c>
      <c r="F233" s="509">
        <f t="shared" si="50"/>
        <v>0</v>
      </c>
      <c r="G233" s="509">
        <f t="shared" si="50"/>
        <v>0</v>
      </c>
      <c r="H233" s="509">
        <f t="shared" si="50"/>
        <v>0</v>
      </c>
      <c r="I233" s="607">
        <f t="shared" si="50"/>
        <v>0</v>
      </c>
      <c r="J233" s="608">
        <f t="shared" si="50"/>
        <v>0</v>
      </c>
      <c r="K233" s="608">
        <f t="shared" si="50"/>
        <v>0</v>
      </c>
      <c r="L233" s="609">
        <f t="shared" si="50"/>
        <v>0</v>
      </c>
    </row>
    <row r="234" spans="1:12" s="404" customFormat="1" ht="35.25" customHeight="1">
      <c r="A234" s="7">
        <v>330</v>
      </c>
      <c r="B234" s="1187">
        <v>2800</v>
      </c>
      <c r="C234" s="1760" t="s">
        <v>757</v>
      </c>
      <c r="D234" s="1761"/>
      <c r="E234" s="509">
        <f t="shared" si="50"/>
        <v>0</v>
      </c>
      <c r="F234" s="509">
        <f t="shared" si="50"/>
        <v>0</v>
      </c>
      <c r="G234" s="509">
        <f t="shared" si="50"/>
        <v>0</v>
      </c>
      <c r="H234" s="509">
        <f t="shared" si="50"/>
        <v>0</v>
      </c>
      <c r="I234" s="607">
        <f t="shared" si="50"/>
        <v>0</v>
      </c>
      <c r="J234" s="608">
        <f t="shared" si="50"/>
        <v>0</v>
      </c>
      <c r="K234" s="608">
        <f t="shared" si="50"/>
        <v>0</v>
      </c>
      <c r="L234" s="609">
        <f t="shared" si="50"/>
        <v>0</v>
      </c>
    </row>
    <row r="235" spans="1:12" s="404" customFormat="1" ht="18.75" customHeight="1">
      <c r="A235" s="7">
        <v>350</v>
      </c>
      <c r="B235" s="1187">
        <v>2900</v>
      </c>
      <c r="C235" s="1758" t="s">
        <v>758</v>
      </c>
      <c r="D235" s="1758"/>
      <c r="E235" s="509">
        <f t="shared" si="50"/>
        <v>0</v>
      </c>
      <c r="F235" s="509">
        <f t="shared" si="50"/>
        <v>0</v>
      </c>
      <c r="G235" s="509">
        <f t="shared" si="50"/>
        <v>0</v>
      </c>
      <c r="H235" s="509">
        <f t="shared" si="50"/>
        <v>0</v>
      </c>
      <c r="I235" s="607">
        <f t="shared" si="50"/>
        <v>0</v>
      </c>
      <c r="J235" s="608">
        <f t="shared" si="50"/>
        <v>0</v>
      </c>
      <c r="K235" s="608">
        <f t="shared" si="50"/>
        <v>0</v>
      </c>
      <c r="L235" s="609">
        <f t="shared" si="50"/>
        <v>0</v>
      </c>
    </row>
    <row r="236" spans="1:26" ht="18.75" customHeight="1">
      <c r="A236" s="8">
        <v>355</v>
      </c>
      <c r="B236" s="1226"/>
      <c r="C236" s="1189">
        <v>2920</v>
      </c>
      <c r="D236" s="1227" t="s">
        <v>759</v>
      </c>
      <c r="E236" s="648">
        <f aca="true" t="shared" si="51" ref="E236:L241">SUMIF($C$597:$C$12265,$C236,E$597:E$12265)</f>
        <v>0</v>
      </c>
      <c r="F236" s="648">
        <f t="shared" si="51"/>
        <v>0</v>
      </c>
      <c r="G236" s="648">
        <f t="shared" si="51"/>
        <v>0</v>
      </c>
      <c r="H236" s="648">
        <f t="shared" si="51"/>
        <v>0</v>
      </c>
      <c r="I236" s="610">
        <f t="shared" si="51"/>
        <v>0</v>
      </c>
      <c r="J236" s="611">
        <f t="shared" si="51"/>
        <v>0</v>
      </c>
      <c r="K236" s="611">
        <f t="shared" si="51"/>
        <v>0</v>
      </c>
      <c r="L236" s="612">
        <f t="shared" si="51"/>
        <v>0</v>
      </c>
      <c r="M236" s="404"/>
      <c r="N236" s="404"/>
      <c r="O236" s="404"/>
      <c r="P236" s="404"/>
      <c r="Q236" s="404"/>
      <c r="R236" s="404"/>
      <c r="S236" s="404"/>
      <c r="T236" s="404"/>
      <c r="U236" s="404"/>
      <c r="V236" s="404"/>
      <c r="W236" s="404"/>
      <c r="X236" s="404"/>
      <c r="Y236" s="404"/>
      <c r="Z236" s="404"/>
    </row>
    <row r="237" spans="1:26" ht="31.5">
      <c r="A237" s="8">
        <v>375</v>
      </c>
      <c r="B237" s="1226"/>
      <c r="C237" s="1213">
        <v>2969</v>
      </c>
      <c r="D237" s="1228" t="s">
        <v>760</v>
      </c>
      <c r="E237" s="661">
        <f t="shared" si="51"/>
        <v>0</v>
      </c>
      <c r="F237" s="648">
        <f t="shared" si="51"/>
        <v>0</v>
      </c>
      <c r="G237" s="648">
        <f t="shared" si="51"/>
        <v>0</v>
      </c>
      <c r="H237" s="648">
        <f t="shared" si="51"/>
        <v>0</v>
      </c>
      <c r="I237" s="625">
        <f t="shared" si="51"/>
        <v>0</v>
      </c>
      <c r="J237" s="626">
        <f t="shared" si="51"/>
        <v>0</v>
      </c>
      <c r="K237" s="626">
        <f t="shared" si="51"/>
        <v>0</v>
      </c>
      <c r="L237" s="627">
        <f t="shared" si="51"/>
        <v>0</v>
      </c>
      <c r="M237" s="404"/>
      <c r="N237" s="404"/>
      <c r="O237" s="404"/>
      <c r="P237" s="404"/>
      <c r="Q237" s="404"/>
      <c r="R237" s="404"/>
      <c r="S237" s="404"/>
      <c r="T237" s="404"/>
      <c r="U237" s="404"/>
      <c r="V237" s="404"/>
      <c r="W237" s="404"/>
      <c r="X237" s="404"/>
      <c r="Y237" s="404"/>
      <c r="Z237" s="404"/>
    </row>
    <row r="238" spans="1:12" ht="31.5">
      <c r="A238" s="8">
        <v>380</v>
      </c>
      <c r="B238" s="1226"/>
      <c r="C238" s="1229">
        <v>2970</v>
      </c>
      <c r="D238" s="1230" t="s">
        <v>761</v>
      </c>
      <c r="E238" s="665">
        <f t="shared" si="51"/>
        <v>0</v>
      </c>
      <c r="F238" s="648">
        <f t="shared" si="51"/>
        <v>0</v>
      </c>
      <c r="G238" s="648">
        <f t="shared" si="51"/>
        <v>0</v>
      </c>
      <c r="H238" s="648">
        <f t="shared" si="51"/>
        <v>0</v>
      </c>
      <c r="I238" s="631">
        <f t="shared" si="51"/>
        <v>0</v>
      </c>
      <c r="J238" s="632">
        <f t="shared" si="51"/>
        <v>0</v>
      </c>
      <c r="K238" s="632">
        <f t="shared" si="51"/>
        <v>0</v>
      </c>
      <c r="L238" s="633">
        <f t="shared" si="51"/>
        <v>0</v>
      </c>
    </row>
    <row r="239" spans="1:12" ht="18.75" customHeight="1">
      <c r="A239" s="8">
        <v>385</v>
      </c>
      <c r="B239" s="1226"/>
      <c r="C239" s="1217">
        <v>2989</v>
      </c>
      <c r="D239" s="1231" t="s">
        <v>762</v>
      </c>
      <c r="E239" s="663">
        <f t="shared" si="51"/>
        <v>0</v>
      </c>
      <c r="F239" s="648">
        <f t="shared" si="51"/>
        <v>0</v>
      </c>
      <c r="G239" s="648">
        <f t="shared" si="51"/>
        <v>0</v>
      </c>
      <c r="H239" s="648">
        <f t="shared" si="51"/>
        <v>0</v>
      </c>
      <c r="I239" s="628">
        <f t="shared" si="51"/>
        <v>0</v>
      </c>
      <c r="J239" s="629">
        <f t="shared" si="51"/>
        <v>0</v>
      </c>
      <c r="K239" s="629">
        <f t="shared" si="51"/>
        <v>0</v>
      </c>
      <c r="L239" s="630">
        <f t="shared" si="51"/>
        <v>0</v>
      </c>
    </row>
    <row r="240" spans="1:12" ht="18.75" customHeight="1">
      <c r="A240" s="8">
        <v>390</v>
      </c>
      <c r="B240" s="1194"/>
      <c r="C240" s="1211">
        <v>2991</v>
      </c>
      <c r="D240" s="1232" t="s">
        <v>763</v>
      </c>
      <c r="E240" s="659">
        <f t="shared" si="51"/>
        <v>0</v>
      </c>
      <c r="F240" s="648">
        <f t="shared" si="51"/>
        <v>0</v>
      </c>
      <c r="G240" s="648">
        <f t="shared" si="51"/>
        <v>0</v>
      </c>
      <c r="H240" s="648">
        <f t="shared" si="51"/>
        <v>0</v>
      </c>
      <c r="I240" s="622">
        <f t="shared" si="51"/>
        <v>0</v>
      </c>
      <c r="J240" s="623">
        <f t="shared" si="51"/>
        <v>0</v>
      </c>
      <c r="K240" s="623">
        <f t="shared" si="51"/>
        <v>0</v>
      </c>
      <c r="L240" s="624">
        <f t="shared" si="51"/>
        <v>0</v>
      </c>
    </row>
    <row r="241" spans="1:12" ht="18.75" customHeight="1">
      <c r="A241" s="8">
        <v>395</v>
      </c>
      <c r="B241" s="1194"/>
      <c r="C241" s="1191">
        <v>2992</v>
      </c>
      <c r="D241" s="1233" t="s">
        <v>764</v>
      </c>
      <c r="E241" s="653">
        <f t="shared" si="51"/>
        <v>0</v>
      </c>
      <c r="F241" s="648">
        <f t="shared" si="51"/>
        <v>0</v>
      </c>
      <c r="G241" s="648">
        <f t="shared" si="51"/>
        <v>0</v>
      </c>
      <c r="H241" s="648">
        <f t="shared" si="51"/>
        <v>0</v>
      </c>
      <c r="I241" s="613">
        <f t="shared" si="51"/>
        <v>0</v>
      </c>
      <c r="J241" s="614">
        <f t="shared" si="51"/>
        <v>0</v>
      </c>
      <c r="K241" s="614">
        <f t="shared" si="51"/>
        <v>0</v>
      </c>
      <c r="L241" s="615">
        <f t="shared" si="51"/>
        <v>0</v>
      </c>
    </row>
    <row r="242" spans="1:26" s="404" customFormat="1" ht="18.75" customHeight="1">
      <c r="A242" s="511">
        <v>397</v>
      </c>
      <c r="B242" s="1187">
        <v>3300</v>
      </c>
      <c r="C242" s="1234" t="s">
        <v>765</v>
      </c>
      <c r="D242" s="1350"/>
      <c r="E242" s="509">
        <f aca="true" t="shared" si="52" ref="E242:L242">SUMIF($B$597:$B$12265,$B242,E$597:E$12265)</f>
        <v>0</v>
      </c>
      <c r="F242" s="509">
        <f t="shared" si="52"/>
        <v>0</v>
      </c>
      <c r="G242" s="509">
        <f t="shared" si="52"/>
        <v>0</v>
      </c>
      <c r="H242" s="509">
        <f t="shared" si="52"/>
        <v>0</v>
      </c>
      <c r="I242" s="607">
        <f t="shared" si="52"/>
        <v>0</v>
      </c>
      <c r="J242" s="608">
        <f t="shared" si="52"/>
        <v>0</v>
      </c>
      <c r="K242" s="608">
        <f t="shared" si="52"/>
        <v>0</v>
      </c>
      <c r="L242" s="609">
        <f t="shared" si="52"/>
        <v>0</v>
      </c>
      <c r="M242" s="402"/>
      <c r="N242" s="402"/>
      <c r="O242" s="402"/>
      <c r="P242" s="402"/>
      <c r="Q242" s="402"/>
      <c r="R242" s="402"/>
      <c r="S242" s="402"/>
      <c r="T242" s="402"/>
      <c r="U242" s="402"/>
      <c r="V242" s="402"/>
      <c r="W242" s="402"/>
      <c r="X242" s="402"/>
      <c r="Y242" s="402"/>
      <c r="Z242" s="402"/>
    </row>
    <row r="243" spans="1:12" ht="18.75" customHeight="1">
      <c r="A243" s="6">
        <v>398</v>
      </c>
      <c r="B243" s="1193"/>
      <c r="C243" s="1189">
        <v>3301</v>
      </c>
      <c r="D243" s="1235" t="s">
        <v>766</v>
      </c>
      <c r="E243" s="648">
        <f aca="true" t="shared" si="53" ref="E243:L248">SUMIF($C$597:$C$12265,$C243,E$597:E$12265)</f>
        <v>0</v>
      </c>
      <c r="F243" s="648">
        <f t="shared" si="53"/>
        <v>0</v>
      </c>
      <c r="G243" s="648">
        <f t="shared" si="53"/>
        <v>0</v>
      </c>
      <c r="H243" s="648">
        <f t="shared" si="53"/>
        <v>0</v>
      </c>
      <c r="I243" s="610">
        <f t="shared" si="53"/>
        <v>0</v>
      </c>
      <c r="J243" s="611">
        <f t="shared" si="53"/>
        <v>0</v>
      </c>
      <c r="K243" s="611">
        <f t="shared" si="53"/>
        <v>0</v>
      </c>
      <c r="L243" s="612">
        <f t="shared" si="53"/>
        <v>0</v>
      </c>
    </row>
    <row r="244" spans="1:26" ht="18.75" customHeight="1">
      <c r="A244" s="6">
        <v>399</v>
      </c>
      <c r="B244" s="1193"/>
      <c r="C244" s="1195">
        <v>3302</v>
      </c>
      <c r="D244" s="1236" t="s">
        <v>871</v>
      </c>
      <c r="E244" s="650">
        <f t="shared" si="53"/>
        <v>0</v>
      </c>
      <c r="F244" s="648">
        <f t="shared" si="53"/>
        <v>0</v>
      </c>
      <c r="G244" s="648">
        <f t="shared" si="53"/>
        <v>0</v>
      </c>
      <c r="H244" s="648">
        <f t="shared" si="53"/>
        <v>0</v>
      </c>
      <c r="I244" s="616">
        <f t="shared" si="53"/>
        <v>0</v>
      </c>
      <c r="J244" s="617">
        <f t="shared" si="53"/>
        <v>0</v>
      </c>
      <c r="K244" s="617">
        <f t="shared" si="53"/>
        <v>0</v>
      </c>
      <c r="L244" s="618">
        <f t="shared" si="53"/>
        <v>0</v>
      </c>
      <c r="M244" s="404"/>
      <c r="N244" s="404"/>
      <c r="O244" s="404"/>
      <c r="P244" s="404"/>
      <c r="Q244" s="404"/>
      <c r="R244" s="404"/>
      <c r="S244" s="404"/>
      <c r="T244" s="404"/>
      <c r="U244" s="404"/>
      <c r="V244" s="404"/>
      <c r="W244" s="404"/>
      <c r="X244" s="404"/>
      <c r="Y244" s="404"/>
      <c r="Z244" s="404"/>
    </row>
    <row r="245" spans="1:12" ht="18.75" customHeight="1">
      <c r="A245" s="6">
        <v>401</v>
      </c>
      <c r="B245" s="1193"/>
      <c r="C245" s="1195">
        <v>3304</v>
      </c>
      <c r="D245" s="1236" t="s">
        <v>767</v>
      </c>
      <c r="E245" s="650">
        <f t="shared" si="53"/>
        <v>0</v>
      </c>
      <c r="F245" s="648">
        <f t="shared" si="53"/>
        <v>0</v>
      </c>
      <c r="G245" s="648">
        <f t="shared" si="53"/>
        <v>0</v>
      </c>
      <c r="H245" s="648">
        <f t="shared" si="53"/>
        <v>0</v>
      </c>
      <c r="I245" s="616">
        <f t="shared" si="53"/>
        <v>0</v>
      </c>
      <c r="J245" s="617">
        <f t="shared" si="53"/>
        <v>0</v>
      </c>
      <c r="K245" s="617">
        <f t="shared" si="53"/>
        <v>0</v>
      </c>
      <c r="L245" s="618">
        <f t="shared" si="53"/>
        <v>0</v>
      </c>
    </row>
    <row r="246" spans="1:12" ht="18.75" customHeight="1">
      <c r="A246" s="6">
        <v>402</v>
      </c>
      <c r="B246" s="1193"/>
      <c r="C246" s="1195">
        <v>3305</v>
      </c>
      <c r="D246" s="1236" t="s">
        <v>768</v>
      </c>
      <c r="E246" s="650">
        <f t="shared" si="53"/>
        <v>0</v>
      </c>
      <c r="F246" s="648">
        <f t="shared" si="53"/>
        <v>0</v>
      </c>
      <c r="G246" s="648">
        <f t="shared" si="53"/>
        <v>0</v>
      </c>
      <c r="H246" s="648">
        <f t="shared" si="53"/>
        <v>0</v>
      </c>
      <c r="I246" s="616">
        <f t="shared" si="53"/>
        <v>0</v>
      </c>
      <c r="J246" s="617">
        <f t="shared" si="53"/>
        <v>0</v>
      </c>
      <c r="K246" s="617">
        <f t="shared" si="53"/>
        <v>0</v>
      </c>
      <c r="L246" s="618">
        <f t="shared" si="53"/>
        <v>0</v>
      </c>
    </row>
    <row r="247" spans="1:12" ht="18.75" customHeight="1">
      <c r="A247" s="6">
        <v>403</v>
      </c>
      <c r="B247" s="1193"/>
      <c r="C247" s="1195">
        <v>3306</v>
      </c>
      <c r="D247" s="1237" t="s">
        <v>769</v>
      </c>
      <c r="E247" s="650">
        <f t="shared" si="53"/>
        <v>0</v>
      </c>
      <c r="F247" s="648">
        <f t="shared" si="53"/>
        <v>0</v>
      </c>
      <c r="G247" s="648">
        <f t="shared" si="53"/>
        <v>0</v>
      </c>
      <c r="H247" s="648">
        <f t="shared" si="53"/>
        <v>0</v>
      </c>
      <c r="I247" s="616">
        <f t="shared" si="53"/>
        <v>0</v>
      </c>
      <c r="J247" s="617">
        <f t="shared" si="53"/>
        <v>0</v>
      </c>
      <c r="K247" s="617">
        <f t="shared" si="53"/>
        <v>0</v>
      </c>
      <c r="L247" s="618">
        <f t="shared" si="53"/>
        <v>0</v>
      </c>
    </row>
    <row r="248" spans="1:26" s="404" customFormat="1" ht="18.75" customHeight="1">
      <c r="A248" s="17">
        <v>404</v>
      </c>
      <c r="B248" s="1193"/>
      <c r="C248" s="1191">
        <v>3307</v>
      </c>
      <c r="D248" s="1237" t="s">
        <v>1935</v>
      </c>
      <c r="E248" s="653">
        <f t="shared" si="53"/>
        <v>0</v>
      </c>
      <c r="F248" s="648">
        <f t="shared" si="53"/>
        <v>0</v>
      </c>
      <c r="G248" s="648">
        <f t="shared" si="53"/>
        <v>0</v>
      </c>
      <c r="H248" s="648">
        <f t="shared" si="53"/>
        <v>0</v>
      </c>
      <c r="I248" s="613">
        <f t="shared" si="53"/>
        <v>0</v>
      </c>
      <c r="J248" s="614">
        <f t="shared" si="53"/>
        <v>0</v>
      </c>
      <c r="K248" s="614">
        <f t="shared" si="53"/>
        <v>0</v>
      </c>
      <c r="L248" s="615">
        <f t="shared" si="53"/>
        <v>0</v>
      </c>
      <c r="M248" s="402"/>
      <c r="N248" s="402"/>
      <c r="O248" s="402"/>
      <c r="P248" s="402"/>
      <c r="Q248" s="402"/>
      <c r="R248" s="402"/>
      <c r="S248" s="402"/>
      <c r="T248" s="402"/>
      <c r="U248" s="402"/>
      <c r="V248" s="402"/>
      <c r="W248" s="402"/>
      <c r="X248" s="402"/>
      <c r="Y248" s="402"/>
      <c r="Z248" s="402"/>
    </row>
    <row r="249" spans="1:26" s="404" customFormat="1" ht="18.75" customHeight="1">
      <c r="A249" s="17">
        <v>430</v>
      </c>
      <c r="B249" s="1187">
        <v>3900</v>
      </c>
      <c r="C249" s="1758" t="s">
        <v>770</v>
      </c>
      <c r="D249" s="1758"/>
      <c r="E249" s="509">
        <f aca="true" t="shared" si="54" ref="E249:L252">SUMIF($B$597:$B$12265,$B249,E$597:E$12265)</f>
        <v>0</v>
      </c>
      <c r="F249" s="509">
        <f t="shared" si="54"/>
        <v>0</v>
      </c>
      <c r="G249" s="509">
        <f t="shared" si="54"/>
        <v>0</v>
      </c>
      <c r="H249" s="509">
        <f t="shared" si="54"/>
        <v>0</v>
      </c>
      <c r="I249" s="607">
        <f t="shared" si="54"/>
        <v>0</v>
      </c>
      <c r="J249" s="608">
        <f t="shared" si="54"/>
        <v>0</v>
      </c>
      <c r="K249" s="608">
        <f t="shared" si="54"/>
        <v>0</v>
      </c>
      <c r="L249" s="609">
        <f t="shared" si="54"/>
        <v>0</v>
      </c>
      <c r="M249" s="402"/>
      <c r="N249" s="402"/>
      <c r="O249" s="402"/>
      <c r="P249" s="402"/>
      <c r="Q249" s="402"/>
      <c r="R249" s="402"/>
      <c r="S249" s="402"/>
      <c r="T249" s="402"/>
      <c r="U249" s="402"/>
      <c r="V249" s="402"/>
      <c r="W249" s="402"/>
      <c r="X249" s="402"/>
      <c r="Y249" s="402"/>
      <c r="Z249" s="402"/>
    </row>
    <row r="250" spans="1:12" s="404" customFormat="1" ht="18.75" customHeight="1">
      <c r="A250" s="7">
        <v>440</v>
      </c>
      <c r="B250" s="1187">
        <v>4000</v>
      </c>
      <c r="C250" s="1758" t="s">
        <v>771</v>
      </c>
      <c r="D250" s="1758"/>
      <c r="E250" s="509">
        <f t="shared" si="54"/>
        <v>49195</v>
      </c>
      <c r="F250" s="509">
        <f t="shared" si="54"/>
        <v>49195</v>
      </c>
      <c r="G250" s="509">
        <f t="shared" si="54"/>
        <v>0</v>
      </c>
      <c r="H250" s="509">
        <f t="shared" si="54"/>
        <v>0</v>
      </c>
      <c r="I250" s="607">
        <f t="shared" si="54"/>
        <v>18694</v>
      </c>
      <c r="J250" s="608">
        <f t="shared" si="54"/>
        <v>0</v>
      </c>
      <c r="K250" s="608">
        <f t="shared" si="54"/>
        <v>0</v>
      </c>
      <c r="L250" s="609">
        <f t="shared" si="54"/>
        <v>18694</v>
      </c>
    </row>
    <row r="251" spans="1:12" s="404" customFormat="1" ht="18.75" customHeight="1">
      <c r="A251" s="7">
        <v>450</v>
      </c>
      <c r="B251" s="1187">
        <v>4100</v>
      </c>
      <c r="C251" s="1758" t="s">
        <v>772</v>
      </c>
      <c r="D251" s="1758"/>
      <c r="E251" s="509">
        <f t="shared" si="54"/>
        <v>0</v>
      </c>
      <c r="F251" s="509">
        <f t="shared" si="54"/>
        <v>0</v>
      </c>
      <c r="G251" s="509">
        <f t="shared" si="54"/>
        <v>0</v>
      </c>
      <c r="H251" s="509">
        <f t="shared" si="54"/>
        <v>0</v>
      </c>
      <c r="I251" s="607">
        <f t="shared" si="54"/>
        <v>0</v>
      </c>
      <c r="J251" s="608">
        <f t="shared" si="54"/>
        <v>0</v>
      </c>
      <c r="K251" s="608">
        <f t="shared" si="54"/>
        <v>0</v>
      </c>
      <c r="L251" s="609">
        <f t="shared" si="54"/>
        <v>0</v>
      </c>
    </row>
    <row r="252" spans="1:12" s="404" customFormat="1" ht="18.75" customHeight="1">
      <c r="A252" s="7">
        <v>495</v>
      </c>
      <c r="B252" s="1187">
        <v>4200</v>
      </c>
      <c r="C252" s="1758" t="s">
        <v>773</v>
      </c>
      <c r="D252" s="1758"/>
      <c r="E252" s="509">
        <f t="shared" si="54"/>
        <v>0</v>
      </c>
      <c r="F252" s="509">
        <f t="shared" si="54"/>
        <v>0</v>
      </c>
      <c r="G252" s="509">
        <f t="shared" si="54"/>
        <v>0</v>
      </c>
      <c r="H252" s="509">
        <f t="shared" si="54"/>
        <v>0</v>
      </c>
      <c r="I252" s="607">
        <f t="shared" si="54"/>
        <v>0</v>
      </c>
      <c r="J252" s="608">
        <f t="shared" si="54"/>
        <v>0</v>
      </c>
      <c r="K252" s="608">
        <f t="shared" si="54"/>
        <v>0</v>
      </c>
      <c r="L252" s="609">
        <f t="shared" si="54"/>
        <v>0</v>
      </c>
    </row>
    <row r="253" spans="1:26" ht="18.75" customHeight="1">
      <c r="A253" s="8">
        <v>500</v>
      </c>
      <c r="B253" s="1238"/>
      <c r="C253" s="1189">
        <v>4201</v>
      </c>
      <c r="D253" s="1190" t="s">
        <v>774</v>
      </c>
      <c r="E253" s="648">
        <f aca="true" t="shared" si="55" ref="E253:L258">SUMIF($C$597:$C$12265,$C253,E$597:E$12265)</f>
        <v>0</v>
      </c>
      <c r="F253" s="648">
        <f t="shared" si="55"/>
        <v>0</v>
      </c>
      <c r="G253" s="648">
        <f t="shared" si="55"/>
        <v>0</v>
      </c>
      <c r="H253" s="648">
        <f t="shared" si="55"/>
        <v>0</v>
      </c>
      <c r="I253" s="610">
        <f t="shared" si="55"/>
        <v>0</v>
      </c>
      <c r="J253" s="611">
        <f t="shared" si="55"/>
        <v>0</v>
      </c>
      <c r="K253" s="611">
        <f t="shared" si="55"/>
        <v>0</v>
      </c>
      <c r="L253" s="612">
        <f t="shared" si="55"/>
        <v>0</v>
      </c>
      <c r="M253" s="404"/>
      <c r="N253" s="404"/>
      <c r="O253" s="404"/>
      <c r="P253" s="404"/>
      <c r="Q253" s="404"/>
      <c r="R253" s="404"/>
      <c r="S253" s="404"/>
      <c r="T253" s="404"/>
      <c r="U253" s="404"/>
      <c r="V253" s="404"/>
      <c r="W253" s="404"/>
      <c r="X253" s="404"/>
      <c r="Y253" s="404"/>
      <c r="Z253" s="404"/>
    </row>
    <row r="254" spans="1:26" ht="18.75" customHeight="1">
      <c r="A254" s="8">
        <v>505</v>
      </c>
      <c r="B254" s="1238"/>
      <c r="C254" s="1195">
        <v>4202</v>
      </c>
      <c r="D254" s="1239" t="s">
        <v>775</v>
      </c>
      <c r="E254" s="650">
        <f t="shared" si="55"/>
        <v>0</v>
      </c>
      <c r="F254" s="648">
        <f t="shared" si="55"/>
        <v>0</v>
      </c>
      <c r="G254" s="648">
        <f t="shared" si="55"/>
        <v>0</v>
      </c>
      <c r="H254" s="648">
        <f t="shared" si="55"/>
        <v>0</v>
      </c>
      <c r="I254" s="616">
        <f t="shared" si="55"/>
        <v>0</v>
      </c>
      <c r="J254" s="617">
        <f t="shared" si="55"/>
        <v>0</v>
      </c>
      <c r="K254" s="617">
        <f t="shared" si="55"/>
        <v>0</v>
      </c>
      <c r="L254" s="618">
        <f t="shared" si="55"/>
        <v>0</v>
      </c>
      <c r="M254" s="404"/>
      <c r="N254" s="404"/>
      <c r="O254" s="404"/>
      <c r="P254" s="404"/>
      <c r="Q254" s="404"/>
      <c r="R254" s="404"/>
      <c r="S254" s="404"/>
      <c r="T254" s="404"/>
      <c r="U254" s="404"/>
      <c r="V254" s="404"/>
      <c r="W254" s="404"/>
      <c r="X254" s="404"/>
      <c r="Y254" s="404"/>
      <c r="Z254" s="404"/>
    </row>
    <row r="255" spans="1:12" ht="18.75" customHeight="1">
      <c r="A255" s="8">
        <v>510</v>
      </c>
      <c r="B255" s="1238"/>
      <c r="C255" s="1195">
        <v>4214</v>
      </c>
      <c r="D255" s="1239" t="s">
        <v>776</v>
      </c>
      <c r="E255" s="650">
        <f t="shared" si="55"/>
        <v>0</v>
      </c>
      <c r="F255" s="648">
        <f t="shared" si="55"/>
        <v>0</v>
      </c>
      <c r="G255" s="648">
        <f t="shared" si="55"/>
        <v>0</v>
      </c>
      <c r="H255" s="648">
        <f t="shared" si="55"/>
        <v>0</v>
      </c>
      <c r="I255" s="616">
        <f t="shared" si="55"/>
        <v>0</v>
      </c>
      <c r="J255" s="617">
        <f t="shared" si="55"/>
        <v>0</v>
      </c>
      <c r="K255" s="617">
        <f t="shared" si="55"/>
        <v>0</v>
      </c>
      <c r="L255" s="618">
        <f t="shared" si="55"/>
        <v>0</v>
      </c>
    </row>
    <row r="256" spans="1:12" ht="18.75" customHeight="1">
      <c r="A256" s="8">
        <v>515</v>
      </c>
      <c r="B256" s="1238"/>
      <c r="C256" s="1195">
        <v>4217</v>
      </c>
      <c r="D256" s="1239" t="s">
        <v>777</v>
      </c>
      <c r="E256" s="650">
        <f t="shared" si="55"/>
        <v>0</v>
      </c>
      <c r="F256" s="648">
        <f t="shared" si="55"/>
        <v>0</v>
      </c>
      <c r="G256" s="648">
        <f t="shared" si="55"/>
        <v>0</v>
      </c>
      <c r="H256" s="648">
        <f t="shared" si="55"/>
        <v>0</v>
      </c>
      <c r="I256" s="616">
        <f t="shared" si="55"/>
        <v>0</v>
      </c>
      <c r="J256" s="617">
        <f t="shared" si="55"/>
        <v>0</v>
      </c>
      <c r="K256" s="617">
        <f t="shared" si="55"/>
        <v>0</v>
      </c>
      <c r="L256" s="618">
        <f t="shared" si="55"/>
        <v>0</v>
      </c>
    </row>
    <row r="257" spans="1:12" ht="18.75" customHeight="1">
      <c r="A257" s="8">
        <v>520</v>
      </c>
      <c r="B257" s="1238"/>
      <c r="C257" s="1195">
        <v>4218</v>
      </c>
      <c r="D257" s="1196" t="s">
        <v>778</v>
      </c>
      <c r="E257" s="650">
        <f t="shared" si="55"/>
        <v>0</v>
      </c>
      <c r="F257" s="648">
        <f t="shared" si="55"/>
        <v>0</v>
      </c>
      <c r="G257" s="648">
        <f t="shared" si="55"/>
        <v>0</v>
      </c>
      <c r="H257" s="648">
        <f t="shared" si="55"/>
        <v>0</v>
      </c>
      <c r="I257" s="616">
        <f t="shared" si="55"/>
        <v>0</v>
      </c>
      <c r="J257" s="617">
        <f t="shared" si="55"/>
        <v>0</v>
      </c>
      <c r="K257" s="617">
        <f t="shared" si="55"/>
        <v>0</v>
      </c>
      <c r="L257" s="618">
        <f t="shared" si="55"/>
        <v>0</v>
      </c>
    </row>
    <row r="258" spans="1:12" ht="18.75" customHeight="1">
      <c r="A258" s="8">
        <v>525</v>
      </c>
      <c r="B258" s="1238"/>
      <c r="C258" s="1191">
        <v>4219</v>
      </c>
      <c r="D258" s="1223" t="s">
        <v>779</v>
      </c>
      <c r="E258" s="653">
        <f t="shared" si="55"/>
        <v>0</v>
      </c>
      <c r="F258" s="648">
        <f t="shared" si="55"/>
        <v>0</v>
      </c>
      <c r="G258" s="648">
        <f t="shared" si="55"/>
        <v>0</v>
      </c>
      <c r="H258" s="648">
        <f t="shared" si="55"/>
        <v>0</v>
      </c>
      <c r="I258" s="613">
        <f t="shared" si="55"/>
        <v>0</v>
      </c>
      <c r="J258" s="614">
        <f t="shared" si="55"/>
        <v>0</v>
      </c>
      <c r="K258" s="614">
        <f t="shared" si="55"/>
        <v>0</v>
      </c>
      <c r="L258" s="615">
        <f t="shared" si="55"/>
        <v>0</v>
      </c>
    </row>
    <row r="259" spans="1:26" s="404" customFormat="1" ht="18.75" customHeight="1">
      <c r="A259" s="7">
        <v>635</v>
      </c>
      <c r="B259" s="1187">
        <v>4300</v>
      </c>
      <c r="C259" s="1758" t="s">
        <v>780</v>
      </c>
      <c r="D259" s="1758"/>
      <c r="E259" s="509">
        <f aca="true" t="shared" si="56" ref="E259:L259">SUMIF($B$597:$B$12265,$B259,E$597:E$12265)</f>
        <v>0</v>
      </c>
      <c r="F259" s="509">
        <f t="shared" si="56"/>
        <v>0</v>
      </c>
      <c r="G259" s="509">
        <f t="shared" si="56"/>
        <v>0</v>
      </c>
      <c r="H259" s="509">
        <f t="shared" si="56"/>
        <v>0</v>
      </c>
      <c r="I259" s="607">
        <f t="shared" si="56"/>
        <v>0</v>
      </c>
      <c r="J259" s="608">
        <f t="shared" si="56"/>
        <v>0</v>
      </c>
      <c r="K259" s="608">
        <f t="shared" si="56"/>
        <v>0</v>
      </c>
      <c r="L259" s="609">
        <f t="shared" si="56"/>
        <v>0</v>
      </c>
      <c r="M259" s="402"/>
      <c r="N259" s="402"/>
      <c r="O259" s="402"/>
      <c r="P259" s="402"/>
      <c r="Q259" s="402"/>
      <c r="R259" s="402"/>
      <c r="S259" s="402"/>
      <c r="T259" s="402"/>
      <c r="U259" s="402"/>
      <c r="V259" s="402"/>
      <c r="W259" s="402"/>
      <c r="X259" s="402"/>
      <c r="Y259" s="402"/>
      <c r="Z259" s="402"/>
    </row>
    <row r="260" spans="1:12" ht="18.75" customHeight="1">
      <c r="A260" s="8">
        <v>640</v>
      </c>
      <c r="B260" s="1238"/>
      <c r="C260" s="1189">
        <v>4301</v>
      </c>
      <c r="D260" s="1208" t="s">
        <v>781</v>
      </c>
      <c r="E260" s="648">
        <f aca="true" t="shared" si="57" ref="E260:L262">SUMIF($C$597:$C$12265,$C260,E$597:E$12265)</f>
        <v>0</v>
      </c>
      <c r="F260" s="648">
        <f t="shared" si="57"/>
        <v>0</v>
      </c>
      <c r="G260" s="648">
        <f t="shared" si="57"/>
        <v>0</v>
      </c>
      <c r="H260" s="648">
        <f t="shared" si="57"/>
        <v>0</v>
      </c>
      <c r="I260" s="610">
        <f t="shared" si="57"/>
        <v>0</v>
      </c>
      <c r="J260" s="611">
        <f t="shared" si="57"/>
        <v>0</v>
      </c>
      <c r="K260" s="611">
        <f t="shared" si="57"/>
        <v>0</v>
      </c>
      <c r="L260" s="612">
        <f t="shared" si="57"/>
        <v>0</v>
      </c>
    </row>
    <row r="261" spans="1:26" ht="18.75" customHeight="1">
      <c r="A261" s="8">
        <v>645</v>
      </c>
      <c r="B261" s="1238"/>
      <c r="C261" s="1195">
        <v>4302</v>
      </c>
      <c r="D261" s="1239" t="s">
        <v>782</v>
      </c>
      <c r="E261" s="650">
        <f t="shared" si="57"/>
        <v>0</v>
      </c>
      <c r="F261" s="648">
        <f t="shared" si="57"/>
        <v>0</v>
      </c>
      <c r="G261" s="648">
        <f t="shared" si="57"/>
        <v>0</v>
      </c>
      <c r="H261" s="648">
        <f t="shared" si="57"/>
        <v>0</v>
      </c>
      <c r="I261" s="616">
        <f t="shared" si="57"/>
        <v>0</v>
      </c>
      <c r="J261" s="617">
        <f t="shared" si="57"/>
        <v>0</v>
      </c>
      <c r="K261" s="617">
        <f t="shared" si="57"/>
        <v>0</v>
      </c>
      <c r="L261" s="618">
        <f t="shared" si="57"/>
        <v>0</v>
      </c>
      <c r="M261" s="404"/>
      <c r="N261" s="404"/>
      <c r="O261" s="404"/>
      <c r="P261" s="404"/>
      <c r="Q261" s="404"/>
      <c r="R261" s="404"/>
      <c r="S261" s="404"/>
      <c r="T261" s="404"/>
      <c r="U261" s="404"/>
      <c r="V261" s="404"/>
      <c r="W261" s="404"/>
      <c r="X261" s="404"/>
      <c r="Y261" s="404"/>
      <c r="Z261" s="404"/>
    </row>
    <row r="262" spans="1:12" ht="18.75" customHeight="1">
      <c r="A262" s="8">
        <v>650</v>
      </c>
      <c r="B262" s="1238"/>
      <c r="C262" s="1191">
        <v>4309</v>
      </c>
      <c r="D262" s="1199" t="s">
        <v>783</v>
      </c>
      <c r="E262" s="653">
        <f t="shared" si="57"/>
        <v>0</v>
      </c>
      <c r="F262" s="648">
        <f t="shared" si="57"/>
        <v>0</v>
      </c>
      <c r="G262" s="648">
        <f t="shared" si="57"/>
        <v>0</v>
      </c>
      <c r="H262" s="648">
        <f t="shared" si="57"/>
        <v>0</v>
      </c>
      <c r="I262" s="613">
        <f t="shared" si="57"/>
        <v>0</v>
      </c>
      <c r="J262" s="614">
        <f t="shared" si="57"/>
        <v>0</v>
      </c>
      <c r="K262" s="614">
        <f t="shared" si="57"/>
        <v>0</v>
      </c>
      <c r="L262" s="615">
        <f t="shared" si="57"/>
        <v>0</v>
      </c>
    </row>
    <row r="263" spans="1:26" s="404" customFormat="1" ht="18.75" customHeight="1">
      <c r="A263" s="7">
        <v>655</v>
      </c>
      <c r="B263" s="1187">
        <v>4400</v>
      </c>
      <c r="C263" s="1758" t="s">
        <v>784</v>
      </c>
      <c r="D263" s="1758"/>
      <c r="E263" s="509">
        <f aca="true" t="shared" si="58" ref="E263:L266">SUMIF($B$597:$B$12265,$B263,E$597:E$12265)</f>
        <v>0</v>
      </c>
      <c r="F263" s="509">
        <f>SUMIF($B$597:$B$12265,$B263,F$597:F$12265)</f>
        <v>0</v>
      </c>
      <c r="G263" s="509">
        <f>SUMIF($B$597:$B$12265,$B263,G$597:G$12265)</f>
        <v>0</v>
      </c>
      <c r="H263" s="509">
        <f>SUMIF($B$597:$B$12265,$B263,H$597:H$12265)</f>
        <v>0</v>
      </c>
      <c r="I263" s="607">
        <f t="shared" si="58"/>
        <v>0</v>
      </c>
      <c r="J263" s="608">
        <f t="shared" si="58"/>
        <v>0</v>
      </c>
      <c r="K263" s="608">
        <f t="shared" si="58"/>
        <v>0</v>
      </c>
      <c r="L263" s="609">
        <f t="shared" si="58"/>
        <v>0</v>
      </c>
      <c r="M263" s="402"/>
      <c r="N263" s="402"/>
      <c r="O263" s="402"/>
      <c r="P263" s="402"/>
      <c r="Q263" s="402"/>
      <c r="R263" s="402"/>
      <c r="S263" s="402"/>
      <c r="T263" s="402"/>
      <c r="U263" s="402"/>
      <c r="V263" s="402"/>
      <c r="W263" s="402"/>
      <c r="X263" s="402"/>
      <c r="Y263" s="402"/>
      <c r="Z263" s="402"/>
    </row>
    <row r="264" spans="1:26" s="404" customFormat="1" ht="18.75" customHeight="1">
      <c r="A264" s="7">
        <v>665</v>
      </c>
      <c r="B264" s="1187">
        <v>4500</v>
      </c>
      <c r="C264" s="1758" t="s">
        <v>847</v>
      </c>
      <c r="D264" s="1758"/>
      <c r="E264" s="509">
        <f t="shared" si="58"/>
        <v>0</v>
      </c>
      <c r="F264" s="509">
        <f t="shared" si="58"/>
        <v>0</v>
      </c>
      <c r="G264" s="509">
        <f t="shared" si="58"/>
        <v>0</v>
      </c>
      <c r="H264" s="509">
        <f t="shared" si="58"/>
        <v>0</v>
      </c>
      <c r="I264" s="607">
        <f t="shared" si="58"/>
        <v>0</v>
      </c>
      <c r="J264" s="608">
        <f t="shared" si="58"/>
        <v>0</v>
      </c>
      <c r="K264" s="608">
        <f t="shared" si="58"/>
        <v>0</v>
      </c>
      <c r="L264" s="609">
        <f t="shared" si="58"/>
        <v>0</v>
      </c>
      <c r="M264" s="402"/>
      <c r="N264" s="402"/>
      <c r="O264" s="402"/>
      <c r="P264" s="402"/>
      <c r="Q264" s="402"/>
      <c r="R264" s="402"/>
      <c r="S264" s="402"/>
      <c r="T264" s="402"/>
      <c r="U264" s="402"/>
      <c r="V264" s="402"/>
      <c r="W264" s="402"/>
      <c r="X264" s="402"/>
      <c r="Y264" s="402"/>
      <c r="Z264" s="402"/>
    </row>
    <row r="265" spans="1:12" s="404" customFormat="1" ht="18.75" customHeight="1">
      <c r="A265" s="7">
        <v>675</v>
      </c>
      <c r="B265" s="1187">
        <v>4600</v>
      </c>
      <c r="C265" s="1760" t="s">
        <v>785</v>
      </c>
      <c r="D265" s="1761"/>
      <c r="E265" s="509">
        <f t="shared" si="58"/>
        <v>0</v>
      </c>
      <c r="F265" s="509">
        <f t="shared" si="58"/>
        <v>0</v>
      </c>
      <c r="G265" s="509">
        <f t="shared" si="58"/>
        <v>0</v>
      </c>
      <c r="H265" s="509">
        <f t="shared" si="58"/>
        <v>0</v>
      </c>
      <c r="I265" s="607">
        <f t="shared" si="58"/>
        <v>0</v>
      </c>
      <c r="J265" s="608">
        <f t="shared" si="58"/>
        <v>0</v>
      </c>
      <c r="K265" s="608">
        <f t="shared" si="58"/>
        <v>0</v>
      </c>
      <c r="L265" s="609">
        <f t="shared" si="58"/>
        <v>0</v>
      </c>
    </row>
    <row r="266" spans="1:12" s="404" customFormat="1" ht="18.75" customHeight="1">
      <c r="A266" s="7">
        <v>685</v>
      </c>
      <c r="B266" s="1187">
        <v>4900</v>
      </c>
      <c r="C266" s="1758" t="s">
        <v>389</v>
      </c>
      <c r="D266" s="1758"/>
      <c r="E266" s="509">
        <f t="shared" si="58"/>
        <v>0</v>
      </c>
      <c r="F266" s="509">
        <f t="shared" si="58"/>
        <v>0</v>
      </c>
      <c r="G266" s="509">
        <f t="shared" si="58"/>
        <v>0</v>
      </c>
      <c r="H266" s="509">
        <f t="shared" si="58"/>
        <v>0</v>
      </c>
      <c r="I266" s="607">
        <f t="shared" si="58"/>
        <v>0</v>
      </c>
      <c r="J266" s="608">
        <f t="shared" si="58"/>
        <v>0</v>
      </c>
      <c r="K266" s="608">
        <f t="shared" si="58"/>
        <v>0</v>
      </c>
      <c r="L266" s="609">
        <f t="shared" si="58"/>
        <v>0</v>
      </c>
    </row>
    <row r="267" spans="1:26" ht="18.75" customHeight="1">
      <c r="A267" s="8">
        <v>690</v>
      </c>
      <c r="B267" s="1238"/>
      <c r="C267" s="1189">
        <v>4901</v>
      </c>
      <c r="D267" s="1240" t="s">
        <v>390</v>
      </c>
      <c r="E267" s="648">
        <f aca="true" t="shared" si="59" ref="E267:L268">SUMIF($C$597:$C$12265,$C267,E$597:E$12265)</f>
        <v>0</v>
      </c>
      <c r="F267" s="648">
        <f t="shared" si="59"/>
        <v>0</v>
      </c>
      <c r="G267" s="648">
        <f t="shared" si="59"/>
        <v>0</v>
      </c>
      <c r="H267" s="648">
        <f t="shared" si="59"/>
        <v>0</v>
      </c>
      <c r="I267" s="610">
        <f t="shared" si="59"/>
        <v>0</v>
      </c>
      <c r="J267" s="611">
        <f t="shared" si="59"/>
        <v>0</v>
      </c>
      <c r="K267" s="611">
        <f t="shared" si="59"/>
        <v>0</v>
      </c>
      <c r="L267" s="612">
        <f t="shared" si="59"/>
        <v>0</v>
      </c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</row>
    <row r="268" spans="1:26" ht="18.75" customHeight="1">
      <c r="A268" s="8">
        <v>695</v>
      </c>
      <c r="B268" s="1238"/>
      <c r="C268" s="1191">
        <v>4902</v>
      </c>
      <c r="D268" s="1199" t="s">
        <v>391</v>
      </c>
      <c r="E268" s="653">
        <f t="shared" si="59"/>
        <v>0</v>
      </c>
      <c r="F268" s="648">
        <f t="shared" si="59"/>
        <v>0</v>
      </c>
      <c r="G268" s="648">
        <f t="shared" si="59"/>
        <v>0</v>
      </c>
      <c r="H268" s="648">
        <f t="shared" si="59"/>
        <v>0</v>
      </c>
      <c r="I268" s="613">
        <f t="shared" si="59"/>
        <v>0</v>
      </c>
      <c r="J268" s="614">
        <f t="shared" si="59"/>
        <v>0</v>
      </c>
      <c r="K268" s="614">
        <f t="shared" si="59"/>
        <v>0</v>
      </c>
      <c r="L268" s="615">
        <f t="shared" si="59"/>
        <v>0</v>
      </c>
      <c r="M268" s="404"/>
      <c r="N268" s="404"/>
      <c r="O268" s="404"/>
      <c r="P268" s="404"/>
      <c r="Q268" s="404"/>
      <c r="R268" s="404"/>
      <c r="S268" s="404"/>
      <c r="T268" s="404"/>
      <c r="U268" s="404"/>
      <c r="V268" s="404"/>
      <c r="W268" s="404"/>
      <c r="X268" s="404"/>
      <c r="Y268" s="404"/>
      <c r="Z268" s="404"/>
    </row>
    <row r="269" spans="1:26" s="413" customFormat="1" ht="18.75" customHeight="1">
      <c r="A269" s="7">
        <v>700</v>
      </c>
      <c r="B269" s="1241">
        <v>5100</v>
      </c>
      <c r="C269" s="1759" t="s">
        <v>786</v>
      </c>
      <c r="D269" s="1759"/>
      <c r="E269" s="509">
        <f aca="true" t="shared" si="60" ref="E269:L270">SUMIF($B$597:$B$12265,$B269,E$597:E$12265)</f>
        <v>0</v>
      </c>
      <c r="F269" s="509">
        <f t="shared" si="60"/>
        <v>0</v>
      </c>
      <c r="G269" s="509">
        <f t="shared" si="60"/>
        <v>0</v>
      </c>
      <c r="H269" s="509">
        <f t="shared" si="60"/>
        <v>0</v>
      </c>
      <c r="I269" s="607">
        <f t="shared" si="60"/>
        <v>0</v>
      </c>
      <c r="J269" s="608">
        <f t="shared" si="60"/>
        <v>0</v>
      </c>
      <c r="K269" s="608">
        <f t="shared" si="60"/>
        <v>0</v>
      </c>
      <c r="L269" s="609">
        <f t="shared" si="60"/>
        <v>0</v>
      </c>
      <c r="M269" s="402"/>
      <c r="N269" s="402"/>
      <c r="O269" s="402"/>
      <c r="P269" s="402"/>
      <c r="Q269" s="402"/>
      <c r="R269" s="402"/>
      <c r="S269" s="402"/>
      <c r="T269" s="402"/>
      <c r="U269" s="402"/>
      <c r="V269" s="402"/>
      <c r="W269" s="402"/>
      <c r="X269" s="402"/>
      <c r="Y269" s="402"/>
      <c r="Z269" s="402"/>
    </row>
    <row r="270" spans="1:26" s="413" customFormat="1" ht="18.75" customHeight="1">
      <c r="A270" s="7">
        <v>710</v>
      </c>
      <c r="B270" s="1241">
        <v>5200</v>
      </c>
      <c r="C270" s="1759" t="s">
        <v>787</v>
      </c>
      <c r="D270" s="1759"/>
      <c r="E270" s="509">
        <f t="shared" si="60"/>
        <v>7056</v>
      </c>
      <c r="F270" s="509">
        <f t="shared" si="60"/>
        <v>7056</v>
      </c>
      <c r="G270" s="509">
        <f t="shared" si="60"/>
        <v>0</v>
      </c>
      <c r="H270" s="509">
        <f t="shared" si="60"/>
        <v>0</v>
      </c>
      <c r="I270" s="607">
        <f t="shared" si="60"/>
        <v>7056</v>
      </c>
      <c r="J270" s="608">
        <f t="shared" si="60"/>
        <v>0</v>
      </c>
      <c r="K270" s="608">
        <f t="shared" si="60"/>
        <v>0</v>
      </c>
      <c r="L270" s="609">
        <f t="shared" si="60"/>
        <v>7056</v>
      </c>
      <c r="M270" s="402"/>
      <c r="N270" s="402"/>
      <c r="O270" s="402"/>
      <c r="P270" s="402"/>
      <c r="Q270" s="402"/>
      <c r="R270" s="402"/>
      <c r="S270" s="402"/>
      <c r="T270" s="402"/>
      <c r="U270" s="402"/>
      <c r="V270" s="402"/>
      <c r="W270" s="402"/>
      <c r="X270" s="402"/>
      <c r="Y270" s="402"/>
      <c r="Z270" s="402"/>
    </row>
    <row r="271" spans="1:26" s="414" customFormat="1" ht="18.75" customHeight="1">
      <c r="A271" s="8">
        <v>715</v>
      </c>
      <c r="B271" s="1242"/>
      <c r="C271" s="1243">
        <v>5201</v>
      </c>
      <c r="D271" s="1244" t="s">
        <v>788</v>
      </c>
      <c r="E271" s="648">
        <f aca="true" t="shared" si="61" ref="E271:L277">SUMIF($C$597:$C$12265,$C271,E$597:E$12265)</f>
        <v>7056</v>
      </c>
      <c r="F271" s="648">
        <f t="shared" si="61"/>
        <v>7056</v>
      </c>
      <c r="G271" s="648">
        <f t="shared" si="61"/>
        <v>0</v>
      </c>
      <c r="H271" s="648">
        <f t="shared" si="61"/>
        <v>0</v>
      </c>
      <c r="I271" s="610">
        <f t="shared" si="61"/>
        <v>7056</v>
      </c>
      <c r="J271" s="611">
        <f t="shared" si="61"/>
        <v>0</v>
      </c>
      <c r="K271" s="611">
        <f t="shared" si="61"/>
        <v>0</v>
      </c>
      <c r="L271" s="612">
        <f t="shared" si="61"/>
        <v>7056</v>
      </c>
      <c r="M271" s="413"/>
      <c r="N271" s="413"/>
      <c r="O271" s="413"/>
      <c r="P271" s="413"/>
      <c r="Q271" s="413"/>
      <c r="R271" s="413"/>
      <c r="S271" s="413"/>
      <c r="T271" s="413"/>
      <c r="U271" s="413"/>
      <c r="V271" s="413"/>
      <c r="W271" s="413"/>
      <c r="X271" s="413"/>
      <c r="Y271" s="413"/>
      <c r="Z271" s="413"/>
    </row>
    <row r="272" spans="1:26" s="414" customFormat="1" ht="18.75" customHeight="1">
      <c r="A272" s="8">
        <v>720</v>
      </c>
      <c r="B272" s="1242"/>
      <c r="C272" s="1245">
        <v>5202</v>
      </c>
      <c r="D272" s="1246" t="s">
        <v>789</v>
      </c>
      <c r="E272" s="650">
        <f t="shared" si="61"/>
        <v>0</v>
      </c>
      <c r="F272" s="648">
        <f t="shared" si="61"/>
        <v>0</v>
      </c>
      <c r="G272" s="648">
        <f t="shared" si="61"/>
        <v>0</v>
      </c>
      <c r="H272" s="648">
        <f t="shared" si="61"/>
        <v>0</v>
      </c>
      <c r="I272" s="616">
        <f t="shared" si="61"/>
        <v>0</v>
      </c>
      <c r="J272" s="617">
        <f t="shared" si="61"/>
        <v>0</v>
      </c>
      <c r="K272" s="617">
        <f t="shared" si="61"/>
        <v>0</v>
      </c>
      <c r="L272" s="618">
        <f t="shared" si="61"/>
        <v>0</v>
      </c>
      <c r="M272" s="413"/>
      <c r="N272" s="413"/>
      <c r="O272" s="413"/>
      <c r="P272" s="413"/>
      <c r="Q272" s="413"/>
      <c r="R272" s="413"/>
      <c r="S272" s="413"/>
      <c r="T272" s="413"/>
      <c r="U272" s="413"/>
      <c r="V272" s="413"/>
      <c r="W272" s="413"/>
      <c r="X272" s="413"/>
      <c r="Y272" s="413"/>
      <c r="Z272" s="413"/>
    </row>
    <row r="273" spans="1:12" s="414" customFormat="1" ht="18.75" customHeight="1">
      <c r="A273" s="8">
        <v>725</v>
      </c>
      <c r="B273" s="1242"/>
      <c r="C273" s="1245">
        <v>5203</v>
      </c>
      <c r="D273" s="1246" t="s">
        <v>1768</v>
      </c>
      <c r="E273" s="650">
        <f t="shared" si="61"/>
        <v>0</v>
      </c>
      <c r="F273" s="648">
        <f t="shared" si="61"/>
        <v>0</v>
      </c>
      <c r="G273" s="648">
        <f t="shared" si="61"/>
        <v>0</v>
      </c>
      <c r="H273" s="648">
        <f t="shared" si="61"/>
        <v>0</v>
      </c>
      <c r="I273" s="616">
        <f t="shared" si="61"/>
        <v>0</v>
      </c>
      <c r="J273" s="617">
        <f t="shared" si="61"/>
        <v>0</v>
      </c>
      <c r="K273" s="617">
        <f t="shared" si="61"/>
        <v>0</v>
      </c>
      <c r="L273" s="618">
        <f t="shared" si="61"/>
        <v>0</v>
      </c>
    </row>
    <row r="274" spans="1:12" s="414" customFormat="1" ht="18.75" customHeight="1">
      <c r="A274" s="8">
        <v>730</v>
      </c>
      <c r="B274" s="1242"/>
      <c r="C274" s="1245">
        <v>5204</v>
      </c>
      <c r="D274" s="1246" t="s">
        <v>1769</v>
      </c>
      <c r="E274" s="650">
        <f t="shared" si="61"/>
        <v>0</v>
      </c>
      <c r="F274" s="648">
        <f t="shared" si="61"/>
        <v>0</v>
      </c>
      <c r="G274" s="648">
        <f t="shared" si="61"/>
        <v>0</v>
      </c>
      <c r="H274" s="648">
        <f t="shared" si="61"/>
        <v>0</v>
      </c>
      <c r="I274" s="616">
        <f t="shared" si="61"/>
        <v>0</v>
      </c>
      <c r="J274" s="617">
        <f t="shared" si="61"/>
        <v>0</v>
      </c>
      <c r="K274" s="617">
        <f t="shared" si="61"/>
        <v>0</v>
      </c>
      <c r="L274" s="618">
        <f t="shared" si="61"/>
        <v>0</v>
      </c>
    </row>
    <row r="275" spans="1:12" s="414" customFormat="1" ht="18.75" customHeight="1">
      <c r="A275" s="8">
        <v>735</v>
      </c>
      <c r="B275" s="1242"/>
      <c r="C275" s="1245">
        <v>5205</v>
      </c>
      <c r="D275" s="1246" t="s">
        <v>1770</v>
      </c>
      <c r="E275" s="650">
        <f t="shared" si="61"/>
        <v>0</v>
      </c>
      <c r="F275" s="648">
        <f t="shared" si="61"/>
        <v>0</v>
      </c>
      <c r="G275" s="648">
        <f t="shared" si="61"/>
        <v>0</v>
      </c>
      <c r="H275" s="648">
        <f t="shared" si="61"/>
        <v>0</v>
      </c>
      <c r="I275" s="616">
        <f t="shared" si="61"/>
        <v>0</v>
      </c>
      <c r="J275" s="617">
        <f t="shared" si="61"/>
        <v>0</v>
      </c>
      <c r="K275" s="617">
        <f t="shared" si="61"/>
        <v>0</v>
      </c>
      <c r="L275" s="618">
        <f t="shared" si="61"/>
        <v>0</v>
      </c>
    </row>
    <row r="276" spans="1:12" s="414" customFormat="1" ht="18.75" customHeight="1">
      <c r="A276" s="8">
        <v>740</v>
      </c>
      <c r="B276" s="1242"/>
      <c r="C276" s="1245">
        <v>5206</v>
      </c>
      <c r="D276" s="1246" t="s">
        <v>1771</v>
      </c>
      <c r="E276" s="650">
        <f t="shared" si="61"/>
        <v>0</v>
      </c>
      <c r="F276" s="648">
        <f t="shared" si="61"/>
        <v>0</v>
      </c>
      <c r="G276" s="648">
        <f t="shared" si="61"/>
        <v>0</v>
      </c>
      <c r="H276" s="648">
        <f t="shared" si="61"/>
        <v>0</v>
      </c>
      <c r="I276" s="616">
        <f t="shared" si="61"/>
        <v>0</v>
      </c>
      <c r="J276" s="617">
        <f t="shared" si="61"/>
        <v>0</v>
      </c>
      <c r="K276" s="617">
        <f t="shared" si="61"/>
        <v>0</v>
      </c>
      <c r="L276" s="618">
        <f t="shared" si="61"/>
        <v>0</v>
      </c>
    </row>
    <row r="277" spans="1:12" s="414" customFormat="1" ht="18.75" customHeight="1">
      <c r="A277" s="8">
        <v>745</v>
      </c>
      <c r="B277" s="1242"/>
      <c r="C277" s="1247">
        <v>5219</v>
      </c>
      <c r="D277" s="1248" t="s">
        <v>1772</v>
      </c>
      <c r="E277" s="650">
        <f t="shared" si="61"/>
        <v>0</v>
      </c>
      <c r="F277" s="648">
        <f t="shared" si="61"/>
        <v>0</v>
      </c>
      <c r="G277" s="648">
        <f t="shared" si="61"/>
        <v>0</v>
      </c>
      <c r="H277" s="648">
        <f t="shared" si="61"/>
        <v>0</v>
      </c>
      <c r="I277" s="613">
        <f t="shared" si="61"/>
        <v>0</v>
      </c>
      <c r="J277" s="614">
        <f t="shared" si="61"/>
        <v>0</v>
      </c>
      <c r="K277" s="614">
        <f t="shared" si="61"/>
        <v>0</v>
      </c>
      <c r="L277" s="615">
        <f t="shared" si="61"/>
        <v>0</v>
      </c>
    </row>
    <row r="278" spans="1:26" s="413" customFormat="1" ht="18.75" customHeight="1">
      <c r="A278" s="7">
        <v>750</v>
      </c>
      <c r="B278" s="1241">
        <v>5300</v>
      </c>
      <c r="C278" s="1759" t="s">
        <v>1773</v>
      </c>
      <c r="D278" s="1759"/>
      <c r="E278" s="509">
        <f aca="true" t="shared" si="62" ref="E278:L278">SUMIF($B$597:$B$12265,$B278,E$597:E$12265)</f>
        <v>0</v>
      </c>
      <c r="F278" s="509">
        <f t="shared" si="62"/>
        <v>0</v>
      </c>
      <c r="G278" s="509">
        <f t="shared" si="62"/>
        <v>0</v>
      </c>
      <c r="H278" s="509">
        <f t="shared" si="62"/>
        <v>0</v>
      </c>
      <c r="I278" s="607">
        <f t="shared" si="62"/>
        <v>0</v>
      </c>
      <c r="J278" s="608">
        <f t="shared" si="62"/>
        <v>0</v>
      </c>
      <c r="K278" s="608">
        <f t="shared" si="62"/>
        <v>0</v>
      </c>
      <c r="L278" s="609">
        <f t="shared" si="62"/>
        <v>0</v>
      </c>
      <c r="M278" s="414"/>
      <c r="N278" s="414"/>
      <c r="O278" s="414"/>
      <c r="P278" s="414"/>
      <c r="Q278" s="414"/>
      <c r="R278" s="414"/>
      <c r="S278" s="414"/>
      <c r="T278" s="414"/>
      <c r="U278" s="414"/>
      <c r="V278" s="414"/>
      <c r="W278" s="414"/>
      <c r="X278" s="414"/>
      <c r="Y278" s="414"/>
      <c r="Z278" s="414"/>
    </row>
    <row r="279" spans="1:12" s="414" customFormat="1" ht="18.75" customHeight="1">
      <c r="A279" s="8">
        <v>755</v>
      </c>
      <c r="B279" s="1242"/>
      <c r="C279" s="1243">
        <v>5301</v>
      </c>
      <c r="D279" s="1244" t="s">
        <v>43</v>
      </c>
      <c r="E279" s="648">
        <f aca="true" t="shared" si="63" ref="E279:L280">SUMIF($C$597:$C$12265,$C279,E$597:E$12265)</f>
        <v>0</v>
      </c>
      <c r="F279" s="648">
        <f t="shared" si="63"/>
        <v>0</v>
      </c>
      <c r="G279" s="648">
        <f t="shared" si="63"/>
        <v>0</v>
      </c>
      <c r="H279" s="648">
        <f t="shared" si="63"/>
        <v>0</v>
      </c>
      <c r="I279" s="610">
        <f t="shared" si="63"/>
        <v>0</v>
      </c>
      <c r="J279" s="611">
        <f t="shared" si="63"/>
        <v>0</v>
      </c>
      <c r="K279" s="611">
        <f t="shared" si="63"/>
        <v>0</v>
      </c>
      <c r="L279" s="612">
        <f t="shared" si="63"/>
        <v>0</v>
      </c>
    </row>
    <row r="280" spans="1:26" s="414" customFormat="1" ht="18.75" customHeight="1">
      <c r="A280" s="8">
        <v>760</v>
      </c>
      <c r="B280" s="1242"/>
      <c r="C280" s="1247">
        <v>5309</v>
      </c>
      <c r="D280" s="1248" t="s">
        <v>1774</v>
      </c>
      <c r="E280" s="653">
        <f t="shared" si="63"/>
        <v>0</v>
      </c>
      <c r="F280" s="648">
        <f t="shared" si="63"/>
        <v>0</v>
      </c>
      <c r="G280" s="648">
        <f t="shared" si="63"/>
        <v>0</v>
      </c>
      <c r="H280" s="648">
        <f t="shared" si="63"/>
        <v>0</v>
      </c>
      <c r="I280" s="613">
        <f t="shared" si="63"/>
        <v>0</v>
      </c>
      <c r="J280" s="614">
        <f t="shared" si="63"/>
        <v>0</v>
      </c>
      <c r="K280" s="614">
        <f t="shared" si="63"/>
        <v>0</v>
      </c>
      <c r="L280" s="615">
        <f t="shared" si="63"/>
        <v>0</v>
      </c>
      <c r="M280" s="413"/>
      <c r="N280" s="413"/>
      <c r="O280" s="413"/>
      <c r="P280" s="413"/>
      <c r="Q280" s="413"/>
      <c r="R280" s="413"/>
      <c r="S280" s="413"/>
      <c r="T280" s="413"/>
      <c r="U280" s="413"/>
      <c r="V280" s="413"/>
      <c r="W280" s="413"/>
      <c r="X280" s="413"/>
      <c r="Y280" s="413"/>
      <c r="Z280" s="413"/>
    </row>
    <row r="281" spans="1:26" s="413" customFormat="1" ht="18.75" customHeight="1">
      <c r="A281" s="7">
        <v>765</v>
      </c>
      <c r="B281" s="1241">
        <v>5400</v>
      </c>
      <c r="C281" s="1759" t="s">
        <v>803</v>
      </c>
      <c r="D281" s="1759"/>
      <c r="E281" s="509">
        <f aca="true" t="shared" si="64" ref="E281:L282">SUMIF($B$597:$B$12265,$B281,E$597:E$12265)</f>
        <v>0</v>
      </c>
      <c r="F281" s="509">
        <f t="shared" si="64"/>
        <v>0</v>
      </c>
      <c r="G281" s="509">
        <f t="shared" si="64"/>
        <v>0</v>
      </c>
      <c r="H281" s="509">
        <f t="shared" si="64"/>
        <v>0</v>
      </c>
      <c r="I281" s="607">
        <f t="shared" si="64"/>
        <v>0</v>
      </c>
      <c r="J281" s="608">
        <f t="shared" si="64"/>
        <v>0</v>
      </c>
      <c r="K281" s="608">
        <f t="shared" si="64"/>
        <v>0</v>
      </c>
      <c r="L281" s="609">
        <f t="shared" si="64"/>
        <v>0</v>
      </c>
      <c r="M281" s="414"/>
      <c r="N281" s="414"/>
      <c r="O281" s="414"/>
      <c r="P281" s="414"/>
      <c r="Q281" s="414"/>
      <c r="R281" s="414"/>
      <c r="S281" s="414"/>
      <c r="T281" s="414"/>
      <c r="U281" s="414"/>
      <c r="V281" s="414"/>
      <c r="W281" s="414"/>
      <c r="X281" s="414"/>
      <c r="Y281" s="414"/>
      <c r="Z281" s="414"/>
    </row>
    <row r="282" spans="1:26" s="404" customFormat="1" ht="18.75" customHeight="1">
      <c r="A282" s="7">
        <v>775</v>
      </c>
      <c r="B282" s="1187">
        <v>5500</v>
      </c>
      <c r="C282" s="1758" t="s">
        <v>804</v>
      </c>
      <c r="D282" s="1758"/>
      <c r="E282" s="509">
        <f t="shared" si="64"/>
        <v>0</v>
      </c>
      <c r="F282" s="509">
        <f t="shared" si="64"/>
        <v>0</v>
      </c>
      <c r="G282" s="509">
        <f t="shared" si="64"/>
        <v>0</v>
      </c>
      <c r="H282" s="509">
        <f t="shared" si="64"/>
        <v>0</v>
      </c>
      <c r="I282" s="607">
        <f t="shared" si="64"/>
        <v>0</v>
      </c>
      <c r="J282" s="608">
        <f t="shared" si="64"/>
        <v>0</v>
      </c>
      <c r="K282" s="608">
        <f t="shared" si="64"/>
        <v>0</v>
      </c>
      <c r="L282" s="609">
        <f t="shared" si="64"/>
        <v>0</v>
      </c>
      <c r="M282" s="414"/>
      <c r="N282" s="414"/>
      <c r="O282" s="414"/>
      <c r="P282" s="414"/>
      <c r="Q282" s="414"/>
      <c r="R282" s="414"/>
      <c r="S282" s="414"/>
      <c r="T282" s="414"/>
      <c r="U282" s="414"/>
      <c r="V282" s="414"/>
      <c r="W282" s="414"/>
      <c r="X282" s="414"/>
      <c r="Y282" s="414"/>
      <c r="Z282" s="414"/>
    </row>
    <row r="283" spans="1:26" ht="18.75" customHeight="1">
      <c r="A283" s="8">
        <v>780</v>
      </c>
      <c r="B283" s="1238"/>
      <c r="C283" s="1189">
        <v>5501</v>
      </c>
      <c r="D283" s="1208" t="s">
        <v>805</v>
      </c>
      <c r="E283" s="648">
        <f aca="true" t="shared" si="65" ref="E283:L286">SUMIF($C$597:$C$12265,$C283,E$597:E$12265)</f>
        <v>0</v>
      </c>
      <c r="F283" s="648">
        <f t="shared" si="65"/>
        <v>0</v>
      </c>
      <c r="G283" s="648">
        <f t="shared" si="65"/>
        <v>0</v>
      </c>
      <c r="H283" s="648">
        <f t="shared" si="65"/>
        <v>0</v>
      </c>
      <c r="I283" s="610">
        <f t="shared" si="65"/>
        <v>0</v>
      </c>
      <c r="J283" s="611">
        <f t="shared" si="65"/>
        <v>0</v>
      </c>
      <c r="K283" s="611">
        <f t="shared" si="65"/>
        <v>0</v>
      </c>
      <c r="L283" s="612">
        <f t="shared" si="65"/>
        <v>0</v>
      </c>
      <c r="M283" s="413"/>
      <c r="N283" s="413"/>
      <c r="O283" s="413"/>
      <c r="P283" s="413"/>
      <c r="Q283" s="413"/>
      <c r="R283" s="413"/>
      <c r="S283" s="413"/>
      <c r="T283" s="413"/>
      <c r="U283" s="413"/>
      <c r="V283" s="413"/>
      <c r="W283" s="413"/>
      <c r="X283" s="413"/>
      <c r="Y283" s="413"/>
      <c r="Z283" s="413"/>
    </row>
    <row r="284" spans="1:26" ht="18.75" customHeight="1">
      <c r="A284" s="8">
        <v>785</v>
      </c>
      <c r="B284" s="1238"/>
      <c r="C284" s="1195">
        <v>5502</v>
      </c>
      <c r="D284" s="1196" t="s">
        <v>806</v>
      </c>
      <c r="E284" s="650">
        <f t="shared" si="65"/>
        <v>0</v>
      </c>
      <c r="F284" s="648">
        <f t="shared" si="65"/>
        <v>0</v>
      </c>
      <c r="G284" s="648">
        <f t="shared" si="65"/>
        <v>0</v>
      </c>
      <c r="H284" s="648">
        <f t="shared" si="65"/>
        <v>0</v>
      </c>
      <c r="I284" s="616">
        <f t="shared" si="65"/>
        <v>0</v>
      </c>
      <c r="J284" s="617">
        <f t="shared" si="65"/>
        <v>0</v>
      </c>
      <c r="K284" s="617">
        <f t="shared" si="65"/>
        <v>0</v>
      </c>
      <c r="L284" s="618">
        <f t="shared" si="65"/>
        <v>0</v>
      </c>
      <c r="M284" s="404"/>
      <c r="N284" s="404"/>
      <c r="O284" s="404"/>
      <c r="P284" s="404"/>
      <c r="Q284" s="404"/>
      <c r="R284" s="404"/>
      <c r="S284" s="404"/>
      <c r="T284" s="404"/>
      <c r="U284" s="404"/>
      <c r="V284" s="404"/>
      <c r="W284" s="404"/>
      <c r="X284" s="404"/>
      <c r="Y284" s="404"/>
      <c r="Z284" s="404"/>
    </row>
    <row r="285" spans="1:12" ht="18.75" customHeight="1">
      <c r="A285" s="8">
        <v>790</v>
      </c>
      <c r="B285" s="1238"/>
      <c r="C285" s="1195">
        <v>5503</v>
      </c>
      <c r="D285" s="1239" t="s">
        <v>807</v>
      </c>
      <c r="E285" s="650">
        <f t="shared" si="65"/>
        <v>0</v>
      </c>
      <c r="F285" s="648">
        <f t="shared" si="65"/>
        <v>0</v>
      </c>
      <c r="G285" s="648">
        <f t="shared" si="65"/>
        <v>0</v>
      </c>
      <c r="H285" s="648">
        <f t="shared" si="65"/>
        <v>0</v>
      </c>
      <c r="I285" s="616">
        <f t="shared" si="65"/>
        <v>0</v>
      </c>
      <c r="J285" s="617">
        <f t="shared" si="65"/>
        <v>0</v>
      </c>
      <c r="K285" s="617">
        <f t="shared" si="65"/>
        <v>0</v>
      </c>
      <c r="L285" s="618">
        <f t="shared" si="65"/>
        <v>0</v>
      </c>
    </row>
    <row r="286" spans="1:12" ht="18.75" customHeight="1">
      <c r="A286" s="8">
        <v>795</v>
      </c>
      <c r="B286" s="1238"/>
      <c r="C286" s="1191">
        <v>5504</v>
      </c>
      <c r="D286" s="1219" t="s">
        <v>808</v>
      </c>
      <c r="E286" s="653">
        <f t="shared" si="65"/>
        <v>0</v>
      </c>
      <c r="F286" s="648">
        <f t="shared" si="65"/>
        <v>0</v>
      </c>
      <c r="G286" s="648">
        <f t="shared" si="65"/>
        <v>0</v>
      </c>
      <c r="H286" s="648">
        <f t="shared" si="65"/>
        <v>0</v>
      </c>
      <c r="I286" s="613">
        <f t="shared" si="65"/>
        <v>0</v>
      </c>
      <c r="J286" s="614">
        <f t="shared" si="65"/>
        <v>0</v>
      </c>
      <c r="K286" s="614">
        <f t="shared" si="65"/>
        <v>0</v>
      </c>
      <c r="L286" s="615">
        <f t="shared" si="65"/>
        <v>0</v>
      </c>
    </row>
    <row r="287" spans="1:26" s="413" customFormat="1" ht="18.75" customHeight="1">
      <c r="A287" s="7">
        <v>805</v>
      </c>
      <c r="B287" s="1241">
        <v>5700</v>
      </c>
      <c r="C287" s="1745" t="s">
        <v>1445</v>
      </c>
      <c r="D287" s="1746"/>
      <c r="E287" s="509">
        <f aca="true" t="shared" si="66" ref="E287:L287">SUMIF($B$597:$B$12265,$B287,E$597:E$12265)</f>
        <v>0</v>
      </c>
      <c r="F287" s="509">
        <f t="shared" si="66"/>
        <v>0</v>
      </c>
      <c r="G287" s="509">
        <f t="shared" si="66"/>
        <v>0</v>
      </c>
      <c r="H287" s="509">
        <f t="shared" si="66"/>
        <v>0</v>
      </c>
      <c r="I287" s="607">
        <f t="shared" si="66"/>
        <v>0</v>
      </c>
      <c r="J287" s="608">
        <f t="shared" si="66"/>
        <v>0</v>
      </c>
      <c r="K287" s="608">
        <f t="shared" si="66"/>
        <v>0</v>
      </c>
      <c r="L287" s="609">
        <f t="shared" si="66"/>
        <v>0</v>
      </c>
      <c r="M287" s="402"/>
      <c r="N287" s="402"/>
      <c r="O287" s="402"/>
      <c r="P287" s="402"/>
      <c r="Q287" s="402"/>
      <c r="R287" s="402"/>
      <c r="S287" s="402"/>
      <c r="T287" s="402"/>
      <c r="U287" s="402"/>
      <c r="V287" s="402"/>
      <c r="W287" s="402"/>
      <c r="X287" s="402"/>
      <c r="Y287" s="402"/>
      <c r="Z287" s="402"/>
    </row>
    <row r="288" spans="1:26" s="414" customFormat="1" ht="18.75" customHeight="1">
      <c r="A288" s="8">
        <v>810</v>
      </c>
      <c r="B288" s="1242"/>
      <c r="C288" s="1243">
        <v>5701</v>
      </c>
      <c r="D288" s="1244" t="s">
        <v>810</v>
      </c>
      <c r="E288" s="648">
        <f aca="true" t="shared" si="67" ref="E288:L290">SUMIF($C$597:$C$12265,$C288,E$597:E$12265)</f>
        <v>0</v>
      </c>
      <c r="F288" s="648">
        <f t="shared" si="67"/>
        <v>0</v>
      </c>
      <c r="G288" s="648">
        <f t="shared" si="67"/>
        <v>0</v>
      </c>
      <c r="H288" s="648">
        <f t="shared" si="67"/>
        <v>0</v>
      </c>
      <c r="I288" s="610">
        <f t="shared" si="67"/>
        <v>0</v>
      </c>
      <c r="J288" s="611">
        <f t="shared" si="67"/>
        <v>0</v>
      </c>
      <c r="K288" s="611">
        <f t="shared" si="67"/>
        <v>0</v>
      </c>
      <c r="L288" s="612">
        <f t="shared" si="67"/>
        <v>0</v>
      </c>
      <c r="M288" s="402"/>
      <c r="N288" s="402"/>
      <c r="O288" s="402"/>
      <c r="P288" s="402"/>
      <c r="Q288" s="402"/>
      <c r="R288" s="402"/>
      <c r="S288" s="402"/>
      <c r="T288" s="402"/>
      <c r="U288" s="402"/>
      <c r="V288" s="402"/>
      <c r="W288" s="402"/>
      <c r="X288" s="402"/>
      <c r="Y288" s="402"/>
      <c r="Z288" s="402"/>
    </row>
    <row r="289" spans="1:26" s="414" customFormat="1" ht="18.75" customHeight="1">
      <c r="A289" s="8">
        <v>815</v>
      </c>
      <c r="B289" s="1242"/>
      <c r="C289" s="1249">
        <v>5702</v>
      </c>
      <c r="D289" s="1250" t="s">
        <v>811</v>
      </c>
      <c r="E289" s="651">
        <f t="shared" si="67"/>
        <v>0</v>
      </c>
      <c r="F289" s="648">
        <f t="shared" si="67"/>
        <v>0</v>
      </c>
      <c r="G289" s="648">
        <f t="shared" si="67"/>
        <v>0</v>
      </c>
      <c r="H289" s="648">
        <f t="shared" si="67"/>
        <v>0</v>
      </c>
      <c r="I289" s="619">
        <f t="shared" si="67"/>
        <v>0</v>
      </c>
      <c r="J289" s="620">
        <f t="shared" si="67"/>
        <v>0</v>
      </c>
      <c r="K289" s="620">
        <f t="shared" si="67"/>
        <v>0</v>
      </c>
      <c r="L289" s="621">
        <f t="shared" si="67"/>
        <v>0</v>
      </c>
      <c r="M289" s="413"/>
      <c r="N289" s="413"/>
      <c r="O289" s="413"/>
      <c r="P289" s="413"/>
      <c r="Q289" s="413"/>
      <c r="R289" s="413"/>
      <c r="S289" s="413"/>
      <c r="T289" s="413"/>
      <c r="U289" s="413"/>
      <c r="V289" s="413"/>
      <c r="W289" s="413"/>
      <c r="X289" s="413"/>
      <c r="Y289" s="413"/>
      <c r="Z289" s="413"/>
    </row>
    <row r="290" spans="1:69" s="410" customFormat="1" ht="18.75" customHeight="1">
      <c r="A290" s="12">
        <v>816</v>
      </c>
      <c r="B290" s="1194"/>
      <c r="C290" s="1251">
        <v>4071</v>
      </c>
      <c r="D290" s="1252" t="s">
        <v>1449</v>
      </c>
      <c r="E290" s="667">
        <f t="shared" si="67"/>
        <v>0</v>
      </c>
      <c r="F290" s="648">
        <f t="shared" si="67"/>
        <v>0</v>
      </c>
      <c r="G290" s="648">
        <f t="shared" si="67"/>
        <v>0</v>
      </c>
      <c r="H290" s="648">
        <f t="shared" si="67"/>
        <v>0</v>
      </c>
      <c r="I290" s="634">
        <f t="shared" si="67"/>
        <v>0</v>
      </c>
      <c r="J290" s="635">
        <f t="shared" si="67"/>
        <v>0</v>
      </c>
      <c r="K290" s="635">
        <f t="shared" si="67"/>
        <v>0</v>
      </c>
      <c r="L290" s="636">
        <f t="shared" si="67"/>
        <v>0</v>
      </c>
      <c r="M290" s="414"/>
      <c r="N290" s="414"/>
      <c r="O290" s="414"/>
      <c r="P290" s="414"/>
      <c r="Q290" s="414"/>
      <c r="R290" s="414"/>
      <c r="S290" s="414"/>
      <c r="T290" s="414"/>
      <c r="U290" s="414"/>
      <c r="V290" s="414"/>
      <c r="W290" s="414"/>
      <c r="X290" s="414"/>
      <c r="Y290" s="414"/>
      <c r="Z290" s="414"/>
      <c r="AA290" s="407"/>
      <c r="AB290" s="408"/>
      <c r="AC290" s="407"/>
      <c r="AD290" s="407"/>
      <c r="AE290" s="408"/>
      <c r="AF290" s="407"/>
      <c r="AG290" s="407"/>
      <c r="AH290" s="408"/>
      <c r="AI290" s="415"/>
      <c r="AJ290" s="415"/>
      <c r="AK290" s="416"/>
      <c r="AL290" s="407"/>
      <c r="AM290" s="407"/>
      <c r="AN290" s="408"/>
      <c r="AO290" s="407"/>
      <c r="AP290" s="407"/>
      <c r="AQ290" s="408"/>
      <c r="AR290" s="407"/>
      <c r="AS290" s="407"/>
      <c r="AT290" s="408"/>
      <c r="AU290" s="407"/>
      <c r="AV290" s="407"/>
      <c r="AW290" s="408"/>
      <c r="AX290" s="407"/>
      <c r="AY290" s="407"/>
      <c r="AZ290" s="409"/>
      <c r="BA290" s="407"/>
      <c r="BB290" s="407"/>
      <c r="BC290" s="408"/>
      <c r="BD290" s="407"/>
      <c r="BE290" s="407"/>
      <c r="BF290" s="408"/>
      <c r="BG290" s="407"/>
      <c r="BH290" s="408"/>
      <c r="BI290" s="409"/>
      <c r="BJ290" s="408"/>
      <c r="BK290" s="408"/>
      <c r="BL290" s="407"/>
      <c r="BM290" s="407"/>
      <c r="BN290" s="408"/>
      <c r="BO290" s="407"/>
      <c r="BQ290" s="407"/>
    </row>
    <row r="291" spans="1:26" s="404" customFormat="1" ht="18.75" customHeight="1">
      <c r="A291" s="7">
        <v>820</v>
      </c>
      <c r="B291" s="1373">
        <v>98</v>
      </c>
      <c r="C291" s="1813" t="s">
        <v>813</v>
      </c>
      <c r="D291" s="1758"/>
      <c r="E291" s="509">
        <f aca="true" t="shared" si="68" ref="E291:L291">SUMIF($B$597:$B$12265,$B291,E$597:E$12265)</f>
        <v>0</v>
      </c>
      <c r="F291" s="509">
        <f t="shared" si="68"/>
        <v>0</v>
      </c>
      <c r="G291" s="509">
        <f t="shared" si="68"/>
        <v>0</v>
      </c>
      <c r="H291" s="509">
        <f t="shared" si="68"/>
        <v>0</v>
      </c>
      <c r="I291" s="757">
        <f t="shared" si="68"/>
        <v>0</v>
      </c>
      <c r="J291" s="758">
        <f t="shared" si="68"/>
        <v>0</v>
      </c>
      <c r="K291" s="758">
        <f t="shared" si="68"/>
        <v>0</v>
      </c>
      <c r="L291" s="759">
        <f t="shared" si="68"/>
        <v>0</v>
      </c>
      <c r="M291" s="407"/>
      <c r="N291" s="407"/>
      <c r="O291" s="407"/>
      <c r="P291" s="407"/>
      <c r="Q291" s="407"/>
      <c r="R291" s="407"/>
      <c r="S291" s="407"/>
      <c r="T291" s="407"/>
      <c r="U291" s="407"/>
      <c r="V291" s="407"/>
      <c r="W291" s="407"/>
      <c r="X291" s="407"/>
      <c r="Y291" s="407"/>
      <c r="Z291" s="407"/>
    </row>
    <row r="292" spans="1:26" ht="8.25" customHeight="1">
      <c r="A292" s="8">
        <v>821</v>
      </c>
      <c r="B292" s="1255"/>
      <c r="C292" s="1256"/>
      <c r="D292" s="1253"/>
      <c r="E292" s="669"/>
      <c r="F292" s="669"/>
      <c r="G292" s="669"/>
      <c r="H292" s="669"/>
      <c r="I292" s="437"/>
      <c r="J292" s="437"/>
      <c r="K292" s="437"/>
      <c r="L292" s="438"/>
      <c r="M292" s="414"/>
      <c r="N292" s="414"/>
      <c r="O292" s="414"/>
      <c r="P292" s="414"/>
      <c r="Q292" s="414"/>
      <c r="R292" s="414"/>
      <c r="S292" s="414"/>
      <c r="T292" s="414"/>
      <c r="U292" s="414"/>
      <c r="V292" s="414"/>
      <c r="W292" s="414"/>
      <c r="X292" s="414"/>
      <c r="Y292" s="414"/>
      <c r="Z292" s="414"/>
    </row>
    <row r="293" spans="1:26" ht="8.25" customHeight="1">
      <c r="A293" s="8">
        <v>822</v>
      </c>
      <c r="B293" s="1258"/>
      <c r="C293" s="1112"/>
      <c r="D293" s="1253"/>
      <c r="E293" s="669"/>
      <c r="F293" s="669"/>
      <c r="G293" s="669"/>
      <c r="H293" s="669"/>
      <c r="I293" s="437"/>
      <c r="J293" s="437"/>
      <c r="K293" s="437"/>
      <c r="L293" s="438"/>
      <c r="M293" s="404"/>
      <c r="N293" s="404"/>
      <c r="O293" s="404"/>
      <c r="P293" s="404"/>
      <c r="Q293" s="404"/>
      <c r="R293" s="404"/>
      <c r="S293" s="404"/>
      <c r="T293" s="404"/>
      <c r="U293" s="404"/>
      <c r="V293" s="404"/>
      <c r="W293" s="404"/>
      <c r="X293" s="404"/>
      <c r="Y293" s="404"/>
      <c r="Z293" s="404"/>
    </row>
    <row r="294" spans="1:12" ht="8.25" customHeight="1">
      <c r="A294" s="8">
        <v>823</v>
      </c>
      <c r="B294" s="1258"/>
      <c r="C294" s="1112"/>
      <c r="D294" s="1253"/>
      <c r="E294" s="669"/>
      <c r="F294" s="669"/>
      <c r="G294" s="669"/>
      <c r="H294" s="669"/>
      <c r="I294" s="437"/>
      <c r="J294" s="437"/>
      <c r="K294" s="437"/>
      <c r="L294" s="438"/>
    </row>
    <row r="295" spans="1:12" ht="20.25" customHeight="1" thickBot="1">
      <c r="A295" s="8">
        <v>825</v>
      </c>
      <c r="B295" s="1374" t="s">
        <v>376</v>
      </c>
      <c r="C295" s="1261" t="s">
        <v>1020</v>
      </c>
      <c r="D295" s="1375" t="s">
        <v>1450</v>
      </c>
      <c r="E295" s="523">
        <f aca="true" t="shared" si="69" ref="E295:L295">SUMIF($C$597:$C$12265,$C295,E$597:E$12265)</f>
        <v>802882</v>
      </c>
      <c r="F295" s="523">
        <f t="shared" si="69"/>
        <v>802882</v>
      </c>
      <c r="G295" s="523">
        <f t="shared" si="69"/>
        <v>0</v>
      </c>
      <c r="H295" s="524">
        <f t="shared" si="69"/>
        <v>0</v>
      </c>
      <c r="I295" s="754">
        <f t="shared" si="69"/>
        <v>337211</v>
      </c>
      <c r="J295" s="755">
        <f t="shared" si="69"/>
        <v>0</v>
      </c>
      <c r="K295" s="755">
        <f t="shared" si="69"/>
        <v>0</v>
      </c>
      <c r="L295" s="756">
        <f t="shared" si="69"/>
        <v>337211</v>
      </c>
    </row>
    <row r="296" spans="1:12" ht="16.5" customHeight="1" thickTop="1">
      <c r="A296" s="8"/>
      <c r="B296" s="1263"/>
      <c r="C296" s="1264"/>
      <c r="D296" s="1115"/>
      <c r="E296" s="765"/>
      <c r="F296" s="765"/>
      <c r="G296" s="765"/>
      <c r="H296" s="765"/>
      <c r="I296" s="765"/>
      <c r="J296" s="765"/>
      <c r="K296" s="765"/>
      <c r="L296" s="765"/>
    </row>
    <row r="297" spans="1:12" ht="15">
      <c r="A297" s="8"/>
      <c r="B297" s="765"/>
      <c r="C297" s="1112"/>
      <c r="D297" s="1139"/>
      <c r="E297" s="766"/>
      <c r="F297" s="766"/>
      <c r="G297" s="766"/>
      <c r="H297" s="766"/>
      <c r="I297" s="766"/>
      <c r="J297" s="766"/>
      <c r="K297" s="766"/>
      <c r="L297" s="766"/>
    </row>
    <row r="298" spans="1:12" ht="15">
      <c r="A298" s="8"/>
      <c r="B298" s="1376"/>
      <c r="C298" s="1377"/>
      <c r="D298" s="1378"/>
      <c r="E298" s="1379"/>
      <c r="F298" s="1379"/>
      <c r="G298" s="1379"/>
      <c r="H298" s="1379"/>
      <c r="I298" s="1379"/>
      <c r="J298" s="1379"/>
      <c r="K298" s="1379"/>
      <c r="L298" s="1379"/>
    </row>
    <row r="299" spans="1:12" ht="15">
      <c r="A299" s="8"/>
      <c r="B299" s="765"/>
      <c r="C299" s="1112"/>
      <c r="D299" s="1139"/>
      <c r="E299" s="766"/>
      <c r="F299" s="766"/>
      <c r="G299" s="766"/>
      <c r="H299" s="766"/>
      <c r="I299" s="766"/>
      <c r="J299" s="766"/>
      <c r="K299" s="766"/>
      <c r="L299" s="766"/>
    </row>
    <row r="300" spans="1:12" ht="20.25" customHeight="1" hidden="1">
      <c r="A300" s="8"/>
      <c r="B300" s="1749" t="str">
        <f>$B$7</f>
        <v>ОТЧЕТНИ ДАННИ ПО ЕБК ЗА ИЗПЪЛНЕНИЕТО НА БЮДЖЕТА</v>
      </c>
      <c r="C300" s="1750"/>
      <c r="D300" s="1750"/>
      <c r="E300" s="766"/>
      <c r="F300" s="766"/>
      <c r="G300" s="766"/>
      <c r="H300" s="766"/>
      <c r="I300" s="766"/>
      <c r="J300" s="766"/>
      <c r="K300" s="766"/>
      <c r="L300" s="1138"/>
    </row>
    <row r="301" spans="1:12" ht="18.75" customHeight="1" hidden="1">
      <c r="A301" s="8"/>
      <c r="B301" s="765"/>
      <c r="C301" s="1112"/>
      <c r="D301" s="1139"/>
      <c r="E301" s="1140" t="s">
        <v>1452</v>
      </c>
      <c r="F301" s="1140"/>
      <c r="G301" s="1140"/>
      <c r="H301" s="1140" t="s">
        <v>1377</v>
      </c>
      <c r="I301" s="766"/>
      <c r="J301" s="766"/>
      <c r="K301" s="766"/>
      <c r="L301" s="766"/>
    </row>
    <row r="302" spans="1:12" ht="27" customHeight="1" hidden="1">
      <c r="A302" s="8"/>
      <c r="B302" s="1751" t="str">
        <f>$B$9</f>
        <v>ПГТ Н.Й.Вапцаров</v>
      </c>
      <c r="C302" s="1752"/>
      <c r="D302" s="1753"/>
      <c r="E302" s="1502" t="str">
        <f>$E$9</f>
        <v>01.01.2021</v>
      </c>
      <c r="F302" s="1144" t="str">
        <f>$F$9</f>
        <v>30.06.2021</v>
      </c>
      <c r="G302" s="766"/>
      <c r="H302" s="766"/>
      <c r="I302" s="766"/>
      <c r="J302" s="766"/>
      <c r="K302" s="402"/>
      <c r="L302" s="402"/>
    </row>
    <row r="303" spans="1:12" ht="15.75" hidden="1">
      <c r="A303" s="8"/>
      <c r="B303" s="1145" t="str">
        <f>$B$10</f>
        <v>                                                            (наименование на разпоредителя с бюджет)</v>
      </c>
      <c r="C303" s="765"/>
      <c r="D303" s="1115"/>
      <c r="E303" s="1146"/>
      <c r="F303" s="1146"/>
      <c r="G303" s="766"/>
      <c r="H303" s="766"/>
      <c r="I303" s="766"/>
      <c r="J303" s="766"/>
      <c r="K303" s="402"/>
      <c r="L303" s="402"/>
    </row>
    <row r="304" spans="1:12" ht="5.25" customHeight="1" hidden="1">
      <c r="A304" s="8"/>
      <c r="B304" s="1145"/>
      <c r="C304" s="765"/>
      <c r="D304" s="1115"/>
      <c r="E304" s="1145"/>
      <c r="F304" s="765"/>
      <c r="G304" s="766"/>
      <c r="H304" s="766"/>
      <c r="I304" s="766"/>
      <c r="J304" s="766"/>
      <c r="K304" s="402"/>
      <c r="L304" s="402"/>
    </row>
    <row r="305" spans="1:12" ht="27" customHeight="1" hidden="1">
      <c r="A305" s="8"/>
      <c r="B305" s="1792" t="e">
        <f>$B$12</f>
        <v>#N/A</v>
      </c>
      <c r="C305" s="1793"/>
      <c r="D305" s="1794"/>
      <c r="E305" s="1147" t="s">
        <v>359</v>
      </c>
      <c r="F305" s="1267" t="str">
        <f>$F$12</f>
        <v>1003</v>
      </c>
      <c r="G305" s="766"/>
      <c r="H305" s="766"/>
      <c r="I305" s="766"/>
      <c r="J305" s="766"/>
      <c r="K305" s="402"/>
      <c r="L305" s="402"/>
    </row>
    <row r="306" spans="1:12" ht="15.75" hidden="1">
      <c r="A306" s="8"/>
      <c r="B306" s="1150" t="str">
        <f>$B$13</f>
        <v>                                             (наименование на първостепенния разпоредител с бюджет)</v>
      </c>
      <c r="C306" s="765"/>
      <c r="D306" s="1115"/>
      <c r="E306" s="1273"/>
      <c r="F306" s="766"/>
      <c r="G306" s="766"/>
      <c r="H306" s="766"/>
      <c r="I306" s="766"/>
      <c r="J306" s="766"/>
      <c r="K306" s="402"/>
      <c r="L306" s="402"/>
    </row>
    <row r="307" spans="1:12" ht="21.75" customHeight="1" hidden="1">
      <c r="A307" s="8"/>
      <c r="B307" s="1145"/>
      <c r="C307" s="765"/>
      <c r="D307" s="1269" t="s">
        <v>464</v>
      </c>
      <c r="E307" s="1270">
        <f>$E$15</f>
        <v>0</v>
      </c>
      <c r="F307" s="1462">
        <f>+$H$15</f>
        <v>0</v>
      </c>
      <c r="G307" s="766"/>
      <c r="H307" s="437"/>
      <c r="I307" s="437"/>
      <c r="J307" s="437"/>
      <c r="K307" s="402"/>
      <c r="L307" s="402"/>
    </row>
    <row r="308" spans="1:12" ht="15.75" hidden="1">
      <c r="A308" s="8"/>
      <c r="B308" s="765"/>
      <c r="C308" s="1112"/>
      <c r="D308" s="1139"/>
      <c r="E308" s="1352"/>
      <c r="F308" s="1352"/>
      <c r="G308" s="1352"/>
      <c r="H308" s="766"/>
      <c r="I308" s="766"/>
      <c r="J308" s="766"/>
      <c r="K308" s="766"/>
      <c r="L308" s="766"/>
    </row>
    <row r="309" spans="1:12" ht="18.75" customHeight="1" hidden="1" thickBot="1">
      <c r="A309" s="8"/>
      <c r="B309" s="1146"/>
      <c r="C309" s="1112"/>
      <c r="D309" s="1272" t="s">
        <v>441</v>
      </c>
      <c r="E309" s="766"/>
      <c r="F309" s="766"/>
      <c r="G309" s="766"/>
      <c r="H309" s="1273"/>
      <c r="I309" s="437"/>
      <c r="J309" s="437"/>
      <c r="K309" s="437"/>
      <c r="L309" s="437"/>
    </row>
    <row r="310" spans="1:12" ht="20.25" customHeight="1" hidden="1">
      <c r="A310" s="10"/>
      <c r="B310" s="1274" t="s">
        <v>815</v>
      </c>
      <c r="C310" s="1275" t="s">
        <v>1451</v>
      </c>
      <c r="D310" s="1276" t="s">
        <v>817</v>
      </c>
      <c r="E310" s="1277" t="s">
        <v>818</v>
      </c>
      <c r="F310" s="1504"/>
      <c r="G310" s="1504"/>
      <c r="H310" s="1278" t="s">
        <v>819</v>
      </c>
      <c r="I310" s="437"/>
      <c r="J310" s="437"/>
      <c r="K310" s="437"/>
      <c r="L310" s="437"/>
    </row>
    <row r="311" spans="1:12" ht="18.75" customHeight="1" hidden="1">
      <c r="A311" s="10">
        <v>905</v>
      </c>
      <c r="B311" s="1279"/>
      <c r="C311" s="1280" t="s">
        <v>820</v>
      </c>
      <c r="D311" s="1281" t="s">
        <v>821</v>
      </c>
      <c r="E311" s="779">
        <f aca="true" t="shared" si="70" ref="E311:E316">SUMIF($C$597:$C$12265,$C311,E$597:E$12265)</f>
        <v>0</v>
      </c>
      <c r="F311" s="1505"/>
      <c r="G311" s="1505"/>
      <c r="H311" s="780">
        <f aca="true" t="shared" si="71" ref="H311:H316">SUMIF($C$597:$C$12265,$C311,H$597:H$12265)</f>
        <v>0</v>
      </c>
      <c r="I311" s="437"/>
      <c r="J311" s="437"/>
      <c r="K311" s="437"/>
      <c r="L311" s="437"/>
    </row>
    <row r="312" spans="1:12" ht="18.75" customHeight="1" hidden="1">
      <c r="A312" s="10">
        <v>906</v>
      </c>
      <c r="B312" s="1282"/>
      <c r="C312" s="1283" t="s">
        <v>822</v>
      </c>
      <c r="D312" s="1284" t="s">
        <v>823</v>
      </c>
      <c r="E312" s="775">
        <f t="shared" si="70"/>
        <v>0</v>
      </c>
      <c r="F312" s="1506"/>
      <c r="G312" s="1506"/>
      <c r="H312" s="776">
        <f t="shared" si="71"/>
        <v>0</v>
      </c>
      <c r="I312" s="437"/>
      <c r="J312" s="437"/>
      <c r="K312" s="437"/>
      <c r="L312" s="437"/>
    </row>
    <row r="313" spans="1:12" ht="18.75" customHeight="1" hidden="1">
      <c r="A313" s="10">
        <v>907</v>
      </c>
      <c r="B313" s="1285"/>
      <c r="C313" s="1286" t="s">
        <v>824</v>
      </c>
      <c r="D313" s="1287" t="s">
        <v>825</v>
      </c>
      <c r="E313" s="777">
        <f t="shared" si="70"/>
        <v>0</v>
      </c>
      <c r="F313" s="1507"/>
      <c r="G313" s="1507"/>
      <c r="H313" s="778">
        <f t="shared" si="71"/>
        <v>0</v>
      </c>
      <c r="I313" s="437"/>
      <c r="J313" s="437"/>
      <c r="K313" s="437"/>
      <c r="L313" s="437"/>
    </row>
    <row r="314" spans="1:12" ht="18.75" customHeight="1" hidden="1">
      <c r="A314" s="10">
        <v>910</v>
      </c>
      <c r="B314" s="1279"/>
      <c r="C314" s="1280" t="s">
        <v>826</v>
      </c>
      <c r="D314" s="1281" t="s">
        <v>827</v>
      </c>
      <c r="E314" s="779">
        <f t="shared" si="70"/>
        <v>0</v>
      </c>
      <c r="F314" s="1505"/>
      <c r="G314" s="1505"/>
      <c r="H314" s="780">
        <f t="shared" si="71"/>
        <v>0</v>
      </c>
      <c r="I314" s="437"/>
      <c r="J314" s="437"/>
      <c r="K314" s="437"/>
      <c r="L314" s="437"/>
    </row>
    <row r="315" spans="1:12" ht="18.75" customHeight="1" hidden="1">
      <c r="A315" s="10">
        <v>911</v>
      </c>
      <c r="B315" s="1282"/>
      <c r="C315" s="1283" t="s">
        <v>828</v>
      </c>
      <c r="D315" s="1284" t="s">
        <v>823</v>
      </c>
      <c r="E315" s="775">
        <f t="shared" si="70"/>
        <v>0</v>
      </c>
      <c r="F315" s="1506"/>
      <c r="G315" s="1506"/>
      <c r="H315" s="776">
        <f t="shared" si="71"/>
        <v>0</v>
      </c>
      <c r="I315" s="437"/>
      <c r="J315" s="437"/>
      <c r="K315" s="437"/>
      <c r="L315" s="437"/>
    </row>
    <row r="316" spans="1:12" ht="18.75" customHeight="1" hidden="1">
      <c r="A316" s="10">
        <v>912</v>
      </c>
      <c r="B316" s="1288"/>
      <c r="C316" s="1289" t="s">
        <v>829</v>
      </c>
      <c r="D316" s="1290" t="s">
        <v>830</v>
      </c>
      <c r="E316" s="781">
        <f t="shared" si="70"/>
        <v>0</v>
      </c>
      <c r="F316" s="1508"/>
      <c r="G316" s="1508"/>
      <c r="H316" s="782">
        <f t="shared" si="71"/>
        <v>0</v>
      </c>
      <c r="I316" s="437"/>
      <c r="J316" s="437"/>
      <c r="K316" s="437"/>
      <c r="L316" s="437"/>
    </row>
    <row r="317" spans="1:12" ht="18.75" customHeight="1" hidden="1">
      <c r="A317" s="10">
        <v>920</v>
      </c>
      <c r="B317" s="1279"/>
      <c r="C317" s="1280" t="s">
        <v>831</v>
      </c>
      <c r="D317" s="1281" t="s">
        <v>832</v>
      </c>
      <c r="E317" s="783">
        <f>IF(ISERROR(E184/(E314+E326)),0,E184/(E314+E326))</f>
        <v>0</v>
      </c>
      <c r="F317" s="1509"/>
      <c r="G317" s="1509"/>
      <c r="H317" s="784">
        <f>IF(ISERROR(L184/(H314+H326)),0,H184/(H314+H326))</f>
        <v>0</v>
      </c>
      <c r="I317" s="437"/>
      <c r="J317" s="437"/>
      <c r="K317" s="437"/>
      <c r="L317" s="437"/>
    </row>
    <row r="318" spans="1:12" ht="18.75" customHeight="1" hidden="1">
      <c r="A318" s="10">
        <v>921</v>
      </c>
      <c r="B318" s="1282"/>
      <c r="C318" s="1291" t="s">
        <v>833</v>
      </c>
      <c r="D318" s="1292" t="s">
        <v>834</v>
      </c>
      <c r="E318" s="785">
        <f>IF(ISERROR(E185/(E315+E326)),0,E185/(E315+E326))</f>
        <v>0</v>
      </c>
      <c r="F318" s="1510"/>
      <c r="G318" s="1510"/>
      <c r="H318" s="786">
        <f>IF(ISERROR(L185/(H315+H326)),0,H185/(H315+H326))</f>
        <v>0</v>
      </c>
      <c r="I318" s="437"/>
      <c r="J318" s="437"/>
      <c r="K318" s="437"/>
      <c r="L318" s="437"/>
    </row>
    <row r="319" spans="1:12" ht="18.75" customHeight="1" hidden="1">
      <c r="A319" s="10">
        <v>922</v>
      </c>
      <c r="B319" s="1288"/>
      <c r="C319" s="1286" t="s">
        <v>835</v>
      </c>
      <c r="D319" s="1287" t="s">
        <v>836</v>
      </c>
      <c r="E319" s="787">
        <f>IF(ISERROR(E186/(E316)),0,E186/(E316))</f>
        <v>0</v>
      </c>
      <c r="F319" s="1511"/>
      <c r="G319" s="1511"/>
      <c r="H319" s="788">
        <f>IF(ISERROR(L186/(H316)),0,H186/(H316))</f>
        <v>0</v>
      </c>
      <c r="I319" s="437"/>
      <c r="J319" s="437"/>
      <c r="K319" s="437"/>
      <c r="L319" s="437"/>
    </row>
    <row r="320" spans="1:12" ht="18.75" customHeight="1" hidden="1">
      <c r="A320" s="10">
        <v>930</v>
      </c>
      <c r="B320" s="1279"/>
      <c r="C320" s="1280" t="s">
        <v>837</v>
      </c>
      <c r="D320" s="1281" t="s">
        <v>838</v>
      </c>
      <c r="E320" s="779">
        <f aca="true" t="shared" si="72" ref="E320:H323">SUMIF($C$597:$C$12265,$C320,E$597:E$12265)</f>
        <v>0</v>
      </c>
      <c r="F320" s="1505"/>
      <c r="G320" s="1505"/>
      <c r="H320" s="780">
        <f t="shared" si="72"/>
        <v>0</v>
      </c>
      <c r="I320" s="437"/>
      <c r="J320" s="437"/>
      <c r="K320" s="437"/>
      <c r="L320" s="437"/>
    </row>
    <row r="321" spans="1:12" ht="18.75" customHeight="1" hidden="1">
      <c r="A321" s="10">
        <v>931</v>
      </c>
      <c r="B321" s="1282"/>
      <c r="C321" s="1291" t="s">
        <v>839</v>
      </c>
      <c r="D321" s="1292" t="s">
        <v>840</v>
      </c>
      <c r="E321" s="789">
        <f t="shared" si="72"/>
        <v>0</v>
      </c>
      <c r="F321" s="1512"/>
      <c r="G321" s="1512"/>
      <c r="H321" s="790">
        <f t="shared" si="72"/>
        <v>0</v>
      </c>
      <c r="I321" s="437"/>
      <c r="J321" s="437"/>
      <c r="K321" s="437"/>
      <c r="L321" s="437"/>
    </row>
    <row r="322" spans="1:12" ht="18.75" customHeight="1" hidden="1">
      <c r="A322" s="10">
        <v>932</v>
      </c>
      <c r="B322" s="1288"/>
      <c r="C322" s="1286" t="s">
        <v>841</v>
      </c>
      <c r="D322" s="1287" t="s">
        <v>842</v>
      </c>
      <c r="E322" s="777">
        <f t="shared" si="72"/>
        <v>0</v>
      </c>
      <c r="F322" s="1507"/>
      <c r="G322" s="1507"/>
      <c r="H322" s="778">
        <f t="shared" si="72"/>
        <v>0</v>
      </c>
      <c r="I322" s="437"/>
      <c r="J322" s="437"/>
      <c r="K322" s="437"/>
      <c r="L322" s="437"/>
    </row>
    <row r="323" spans="1:12" ht="18.75" customHeight="1" hidden="1">
      <c r="A323" s="9">
        <v>935</v>
      </c>
      <c r="B323" s="1279"/>
      <c r="C323" s="1280" t="s">
        <v>843</v>
      </c>
      <c r="D323" s="1281" t="s">
        <v>1850</v>
      </c>
      <c r="E323" s="779">
        <f t="shared" si="72"/>
        <v>0</v>
      </c>
      <c r="F323" s="1505"/>
      <c r="G323" s="1505"/>
      <c r="H323" s="780">
        <f t="shared" si="72"/>
        <v>0</v>
      </c>
      <c r="I323" s="437"/>
      <c r="J323" s="437"/>
      <c r="K323" s="437"/>
      <c r="L323" s="437"/>
    </row>
    <row r="324" spans="1:12" ht="18.75" customHeight="1" hidden="1">
      <c r="A324" s="9">
        <v>940</v>
      </c>
      <c r="B324" s="1279"/>
      <c r="C324" s="1280" t="s">
        <v>1851</v>
      </c>
      <c r="D324" s="1281" t="s">
        <v>1499</v>
      </c>
      <c r="E324" s="1463"/>
      <c r="F324" s="1513"/>
      <c r="G324" s="1513"/>
      <c r="H324" s="1464"/>
      <c r="I324" s="437"/>
      <c r="J324" s="437"/>
      <c r="K324" s="437"/>
      <c r="L324" s="437"/>
    </row>
    <row r="325" spans="1:12" ht="18.75" customHeight="1" hidden="1">
      <c r="A325" s="9">
        <v>950</v>
      </c>
      <c r="B325" s="1279"/>
      <c r="C325" s="1280" t="s">
        <v>1852</v>
      </c>
      <c r="D325" s="1281" t="s">
        <v>1497</v>
      </c>
      <c r="E325" s="779">
        <f aca="true" t="shared" si="73" ref="E325:E332">SUMIF($C$597:$C$12265,$C325,E$597:E$12265)</f>
        <v>0</v>
      </c>
      <c r="F325" s="1505"/>
      <c r="G325" s="1505"/>
      <c r="H325" s="780">
        <f aca="true" t="shared" si="74" ref="H325:H332">SUMIF($C$597:$C$12265,$C325,H$597:H$12265)</f>
        <v>0</v>
      </c>
      <c r="I325" s="437"/>
      <c r="J325" s="437"/>
      <c r="K325" s="437"/>
      <c r="L325" s="437"/>
    </row>
    <row r="326" spans="1:12" ht="18.75" customHeight="1" hidden="1">
      <c r="A326" s="10">
        <v>953</v>
      </c>
      <c r="B326" s="1279"/>
      <c r="C326" s="1280" t="s">
        <v>1853</v>
      </c>
      <c r="D326" s="1281" t="s">
        <v>1498</v>
      </c>
      <c r="E326" s="779">
        <f t="shared" si="73"/>
        <v>0</v>
      </c>
      <c r="F326" s="1505"/>
      <c r="G326" s="1505"/>
      <c r="H326" s="780">
        <f t="shared" si="74"/>
        <v>0</v>
      </c>
      <c r="I326" s="437"/>
      <c r="J326" s="437"/>
      <c r="K326" s="437"/>
      <c r="L326" s="437"/>
    </row>
    <row r="327" spans="1:12" ht="18.75" customHeight="1" hidden="1">
      <c r="A327" s="10">
        <v>954</v>
      </c>
      <c r="B327" s="1279"/>
      <c r="C327" s="1280" t="s">
        <v>1854</v>
      </c>
      <c r="D327" s="1281" t="s">
        <v>1855</v>
      </c>
      <c r="E327" s="779">
        <f t="shared" si="73"/>
        <v>0</v>
      </c>
      <c r="F327" s="1505"/>
      <c r="G327" s="1505"/>
      <c r="H327" s="780">
        <f t="shared" si="74"/>
        <v>0</v>
      </c>
      <c r="I327" s="437"/>
      <c r="J327" s="437"/>
      <c r="K327" s="437"/>
      <c r="L327" s="437"/>
    </row>
    <row r="328" spans="1:12" ht="18.75" customHeight="1" hidden="1">
      <c r="A328" s="18">
        <v>955</v>
      </c>
      <c r="B328" s="1279"/>
      <c r="C328" s="1280" t="s">
        <v>1856</v>
      </c>
      <c r="D328" s="1281" t="s">
        <v>1857</v>
      </c>
      <c r="E328" s="779">
        <f t="shared" si="73"/>
        <v>0</v>
      </c>
      <c r="F328" s="1505"/>
      <c r="G328" s="1505"/>
      <c r="H328" s="780">
        <f t="shared" si="74"/>
        <v>0</v>
      </c>
      <c r="I328" s="437"/>
      <c r="J328" s="437"/>
      <c r="K328" s="437"/>
      <c r="L328" s="437"/>
    </row>
    <row r="329" spans="1:12" ht="18.75" customHeight="1" hidden="1">
      <c r="A329" s="18">
        <v>956</v>
      </c>
      <c r="B329" s="1279"/>
      <c r="C329" s="1280" t="s">
        <v>1858</v>
      </c>
      <c r="D329" s="1281" t="s">
        <v>1859</v>
      </c>
      <c r="E329" s="779">
        <f t="shared" si="73"/>
        <v>0</v>
      </c>
      <c r="F329" s="1505"/>
      <c r="G329" s="1505"/>
      <c r="H329" s="780">
        <f t="shared" si="74"/>
        <v>0</v>
      </c>
      <c r="I329" s="437"/>
      <c r="J329" s="437"/>
      <c r="K329" s="437"/>
      <c r="L329" s="437"/>
    </row>
    <row r="330" spans="1:12" ht="18.75" customHeight="1" hidden="1">
      <c r="A330" s="13">
        <v>958</v>
      </c>
      <c r="B330" s="1279"/>
      <c r="C330" s="1280" t="s">
        <v>1860</v>
      </c>
      <c r="D330" s="1281" t="s">
        <v>1861</v>
      </c>
      <c r="E330" s="779">
        <f t="shared" si="73"/>
        <v>0</v>
      </c>
      <c r="F330" s="1505"/>
      <c r="G330" s="1505"/>
      <c r="H330" s="780">
        <f t="shared" si="74"/>
        <v>0</v>
      </c>
      <c r="I330" s="437"/>
      <c r="J330" s="437"/>
      <c r="K330" s="437"/>
      <c r="L330" s="437"/>
    </row>
    <row r="331" spans="1:12" ht="18.75" customHeight="1" hidden="1">
      <c r="A331" s="13">
        <v>959</v>
      </c>
      <c r="B331" s="1279"/>
      <c r="C331" s="1280" t="s">
        <v>1862</v>
      </c>
      <c r="D331" s="1281" t="s">
        <v>1863</v>
      </c>
      <c r="E331" s="779">
        <f t="shared" si="73"/>
        <v>0</v>
      </c>
      <c r="F331" s="1505"/>
      <c r="G331" s="1505"/>
      <c r="H331" s="780">
        <f t="shared" si="74"/>
        <v>0</v>
      </c>
      <c r="I331" s="437"/>
      <c r="J331" s="437"/>
      <c r="K331" s="437"/>
      <c r="L331" s="437"/>
    </row>
    <row r="332" spans="1:12" ht="18.75" customHeight="1" hidden="1" thickBot="1">
      <c r="A332" s="13">
        <v>960</v>
      </c>
      <c r="B332" s="1293"/>
      <c r="C332" s="1294" t="s">
        <v>1864</v>
      </c>
      <c r="D332" s="1295" t="s">
        <v>1865</v>
      </c>
      <c r="E332" s="791">
        <f t="shared" si="73"/>
        <v>0</v>
      </c>
      <c r="F332" s="1514"/>
      <c r="G332" s="1514"/>
      <c r="H332" s="792">
        <f t="shared" si="74"/>
        <v>0</v>
      </c>
      <c r="I332" s="437"/>
      <c r="J332" s="437"/>
      <c r="K332" s="437"/>
      <c r="L332" s="437"/>
    </row>
    <row r="333" spans="1:12" ht="31.5" customHeight="1" hidden="1" thickTop="1">
      <c r="A333" s="13"/>
      <c r="B333" s="1296" t="s">
        <v>1375</v>
      </c>
      <c r="C333" s="1297"/>
      <c r="D333" s="1298"/>
      <c r="E333" s="767"/>
      <c r="F333" s="767"/>
      <c r="G333" s="767"/>
      <c r="H333" s="767"/>
      <c r="I333" s="437"/>
      <c r="J333" s="437"/>
      <c r="K333" s="437"/>
      <c r="L333" s="437"/>
    </row>
    <row r="334" spans="1:12" ht="36" customHeight="1" hidden="1">
      <c r="A334" s="13"/>
      <c r="B334" s="1757" t="s">
        <v>1866</v>
      </c>
      <c r="C334" s="1757"/>
      <c r="D334" s="1757"/>
      <c r="E334" s="767"/>
      <c r="F334" s="767"/>
      <c r="G334" s="767"/>
      <c r="H334" s="767"/>
      <c r="I334" s="767"/>
      <c r="J334" s="767"/>
      <c r="K334" s="767"/>
      <c r="L334" s="767"/>
    </row>
    <row r="335" spans="1:12" ht="15.75" hidden="1">
      <c r="A335" s="13"/>
      <c r="B335" s="765"/>
      <c r="C335" s="765"/>
      <c r="D335" s="1115"/>
      <c r="E335" s="766"/>
      <c r="F335" s="766"/>
      <c r="G335" s="766"/>
      <c r="H335" s="766"/>
      <c r="I335" s="766"/>
      <c r="J335" s="766"/>
      <c r="K335" s="766"/>
      <c r="L335" s="766"/>
    </row>
    <row r="336" spans="1:12" ht="15.75" hidden="1">
      <c r="A336" s="13"/>
      <c r="B336" s="1376"/>
      <c r="C336" s="1376"/>
      <c r="D336" s="1380"/>
      <c r="E336" s="1379"/>
      <c r="F336" s="1379"/>
      <c r="G336" s="1379"/>
      <c r="H336" s="1379"/>
      <c r="I336" s="1379"/>
      <c r="J336" s="1379"/>
      <c r="K336" s="1379"/>
      <c r="L336" s="1379"/>
    </row>
    <row r="337" spans="1:12" ht="19.5" customHeight="1">
      <c r="A337" s="13"/>
      <c r="B337" s="765"/>
      <c r="C337" s="1112"/>
      <c r="D337" s="1139"/>
      <c r="E337" s="766"/>
      <c r="F337" s="766"/>
      <c r="G337" s="766"/>
      <c r="H337" s="766"/>
      <c r="I337" s="766"/>
      <c r="J337" s="766"/>
      <c r="K337" s="766"/>
      <c r="L337" s="766"/>
    </row>
    <row r="338" spans="1:12" ht="21" customHeight="1">
      <c r="A338" s="13"/>
      <c r="B338" s="1749" t="str">
        <f>$B$7</f>
        <v>ОТЧЕТНИ ДАННИ ПО ЕБК ЗА ИЗПЪЛНЕНИЕТО НА БЮДЖЕТА</v>
      </c>
      <c r="C338" s="1750"/>
      <c r="D338" s="1750"/>
      <c r="E338" s="766"/>
      <c r="F338" s="766"/>
      <c r="G338" s="766"/>
      <c r="H338" s="766"/>
      <c r="I338" s="766"/>
      <c r="J338" s="766"/>
      <c r="K338" s="766"/>
      <c r="L338" s="1138"/>
    </row>
    <row r="339" spans="1:12" ht="18.75" customHeight="1">
      <c r="A339" s="13"/>
      <c r="B339" s="765"/>
      <c r="C339" s="1112"/>
      <c r="D339" s="1139"/>
      <c r="E339" s="1140" t="s">
        <v>1452</v>
      </c>
      <c r="F339" s="1140"/>
      <c r="G339" s="1140"/>
      <c r="H339" s="1140" t="s">
        <v>1377</v>
      </c>
      <c r="I339" s="766"/>
      <c r="J339" s="766"/>
      <c r="K339" s="766"/>
      <c r="L339" s="766"/>
    </row>
    <row r="340" spans="1:12" ht="27" customHeight="1">
      <c r="A340" s="13"/>
      <c r="B340" s="1751" t="str">
        <f>$B$9</f>
        <v>ПГТ Н.Й.Вапцаров</v>
      </c>
      <c r="C340" s="1752"/>
      <c r="D340" s="1753"/>
      <c r="E340" s="1059" t="str">
        <f>$E$9</f>
        <v>01.01.2021</v>
      </c>
      <c r="F340" s="1381" t="str">
        <f>$F$9</f>
        <v>30.06.2021</v>
      </c>
      <c r="G340" s="766"/>
      <c r="H340" s="766"/>
      <c r="I340" s="766"/>
      <c r="J340" s="766"/>
      <c r="K340" s="402"/>
      <c r="L340" s="402"/>
    </row>
    <row r="341" spans="1:12" ht="15">
      <c r="A341" s="13"/>
      <c r="B341" s="1145" t="str">
        <f>$B$10</f>
        <v>                                                            (наименование на разпоредителя с бюджет)</v>
      </c>
      <c r="C341" s="765"/>
      <c r="D341" s="1115"/>
      <c r="E341" s="766"/>
      <c r="F341" s="766"/>
      <c r="G341" s="766"/>
      <c r="H341" s="766"/>
      <c r="I341" s="766"/>
      <c r="J341" s="766"/>
      <c r="K341" s="402"/>
      <c r="L341" s="402"/>
    </row>
    <row r="342" spans="1:12" ht="5.25" customHeight="1">
      <c r="A342" s="13"/>
      <c r="B342" s="1145"/>
      <c r="C342" s="765"/>
      <c r="D342" s="1115"/>
      <c r="E342" s="1273"/>
      <c r="F342" s="766"/>
      <c r="G342" s="766"/>
      <c r="H342" s="766"/>
      <c r="I342" s="766"/>
      <c r="J342" s="766"/>
      <c r="K342" s="402"/>
      <c r="L342" s="402"/>
    </row>
    <row r="343" spans="1:12" ht="27.75" customHeight="1">
      <c r="A343" s="13"/>
      <c r="B343" s="1792" t="e">
        <f>$B$12</f>
        <v>#N/A</v>
      </c>
      <c r="C343" s="1793"/>
      <c r="D343" s="1794"/>
      <c r="E343" s="1382" t="s">
        <v>359</v>
      </c>
      <c r="F343" s="1267" t="str">
        <f>$F$12</f>
        <v>1003</v>
      </c>
      <c r="G343" s="766"/>
      <c r="H343" s="766"/>
      <c r="I343" s="766"/>
      <c r="J343" s="766"/>
      <c r="K343" s="402"/>
      <c r="L343" s="402"/>
    </row>
    <row r="344" spans="1:12" ht="15.75">
      <c r="A344" s="13"/>
      <c r="B344" s="1383" t="str">
        <f>$B$13</f>
        <v>                                             (наименование на първостепенния разпоредител с бюджет)</v>
      </c>
      <c r="C344" s="1114"/>
      <c r="D344" s="766"/>
      <c r="E344" s="1273"/>
      <c r="F344" s="766"/>
      <c r="G344" s="766"/>
      <c r="H344" s="766"/>
      <c r="I344" s="766"/>
      <c r="J344" s="766"/>
      <c r="K344" s="402"/>
      <c r="L344" s="402"/>
    </row>
    <row r="345" spans="1:12" ht="21.75" customHeight="1">
      <c r="A345" s="13"/>
      <c r="B345" s="1384"/>
      <c r="C345" s="1384"/>
      <c r="D345" s="1385" t="s">
        <v>479</v>
      </c>
      <c r="E345" s="1155">
        <f>$E$15</f>
        <v>0</v>
      </c>
      <c r="F345" s="1462">
        <f>+$H$15</f>
        <v>0</v>
      </c>
      <c r="G345" s="766"/>
      <c r="H345" s="1156"/>
      <c r="I345" s="766"/>
      <c r="J345" s="1156"/>
      <c r="K345" s="402"/>
      <c r="L345" s="402"/>
    </row>
    <row r="346" spans="1:12" ht="16.5" thickBot="1">
      <c r="A346" s="13"/>
      <c r="B346" s="765"/>
      <c r="C346" s="1112"/>
      <c r="D346" s="1139"/>
      <c r="E346" s="14"/>
      <c r="F346" s="14"/>
      <c r="G346" s="14"/>
      <c r="H346" s="1158"/>
      <c r="I346" s="1158"/>
      <c r="J346" s="1158"/>
      <c r="K346" s="1158"/>
      <c r="L346" s="1159" t="s">
        <v>567</v>
      </c>
    </row>
    <row r="347" spans="1:12" ht="22.5" customHeight="1">
      <c r="A347" s="13"/>
      <c r="B347" s="1386"/>
      <c r="C347" s="1387"/>
      <c r="D347" s="1388" t="s">
        <v>1455</v>
      </c>
      <c r="E347" s="1742" t="s">
        <v>1917</v>
      </c>
      <c r="F347" s="1743"/>
      <c r="G347" s="1743"/>
      <c r="H347" s="1744"/>
      <c r="I347" s="547" t="s">
        <v>373</v>
      </c>
      <c r="J347" s="1390"/>
      <c r="K347" s="1389"/>
      <c r="L347" s="1391"/>
    </row>
    <row r="348" spans="1:12" ht="48" customHeight="1" thickBot="1">
      <c r="A348" s="13"/>
      <c r="B348" s="1392" t="s">
        <v>1431</v>
      </c>
      <c r="C348" s="1393" t="s">
        <v>571</v>
      </c>
      <c r="D348" s="1394" t="s">
        <v>1867</v>
      </c>
      <c r="E348" s="1542" t="s">
        <v>1937</v>
      </c>
      <c r="F348" s="1542" t="s">
        <v>1908</v>
      </c>
      <c r="G348" s="1542" t="s">
        <v>1922</v>
      </c>
      <c r="H348" s="1542" t="s">
        <v>1909</v>
      </c>
      <c r="I348" s="1542" t="s">
        <v>1910</v>
      </c>
      <c r="J348" s="1542" t="s">
        <v>1911</v>
      </c>
      <c r="K348" s="1542" t="s">
        <v>1912</v>
      </c>
      <c r="L348" s="1543" t="s">
        <v>1938</v>
      </c>
    </row>
    <row r="349" spans="1:12" ht="18.75" thickBot="1">
      <c r="A349" s="13">
        <v>1</v>
      </c>
      <c r="B349" s="1395"/>
      <c r="C349" s="1396"/>
      <c r="D349" s="1489" t="s">
        <v>393</v>
      </c>
      <c r="E349" s="539" t="s">
        <v>1883</v>
      </c>
      <c r="F349" s="539" t="s">
        <v>1884</v>
      </c>
      <c r="G349" s="504" t="s">
        <v>874</v>
      </c>
      <c r="H349" s="505" t="s">
        <v>875</v>
      </c>
      <c r="I349" s="505" t="s">
        <v>846</v>
      </c>
      <c r="J349" s="506" t="s">
        <v>334</v>
      </c>
      <c r="K349" s="505" t="s">
        <v>1920</v>
      </c>
      <c r="L349" s="506" t="s">
        <v>1919</v>
      </c>
    </row>
    <row r="350" spans="1:12" ht="15.75">
      <c r="A350" s="24">
        <v>2</v>
      </c>
      <c r="B350" s="1398"/>
      <c r="C350" s="1399"/>
      <c r="D350" s="1397" t="s">
        <v>1868</v>
      </c>
      <c r="E350" s="437"/>
      <c r="F350" s="437"/>
      <c r="G350" s="437"/>
      <c r="H350" s="438"/>
      <c r="I350" s="437"/>
      <c r="J350" s="438"/>
      <c r="K350" s="437"/>
      <c r="L350" s="438"/>
    </row>
    <row r="351" spans="1:26" s="404" customFormat="1" ht="18.75" customHeight="1">
      <c r="A351" s="16">
        <v>5</v>
      </c>
      <c r="B351" s="1400">
        <v>3000</v>
      </c>
      <c r="C351" s="1814" t="s">
        <v>392</v>
      </c>
      <c r="D351" s="1815"/>
      <c r="E351" s="545">
        <f aca="true" t="shared" si="75" ref="E351:L351">SUM(E352:E364)</f>
        <v>0</v>
      </c>
      <c r="F351" s="545">
        <f t="shared" si="75"/>
        <v>0</v>
      </c>
      <c r="G351" s="545">
        <f t="shared" si="75"/>
        <v>0</v>
      </c>
      <c r="H351" s="545">
        <f t="shared" si="75"/>
        <v>0</v>
      </c>
      <c r="I351" s="1401">
        <f t="shared" si="75"/>
        <v>0</v>
      </c>
      <c r="J351" s="1401">
        <f t="shared" si="75"/>
        <v>0</v>
      </c>
      <c r="K351" s="577">
        <f t="shared" si="75"/>
        <v>0</v>
      </c>
      <c r="L351" s="577">
        <f t="shared" si="75"/>
        <v>0</v>
      </c>
      <c r="M351" s="402"/>
      <c r="N351" s="402"/>
      <c r="O351" s="402"/>
      <c r="P351" s="402"/>
      <c r="Q351" s="402"/>
      <c r="R351" s="402"/>
      <c r="S351" s="402"/>
      <c r="T351" s="402"/>
      <c r="U351" s="402"/>
      <c r="V351" s="402"/>
      <c r="W351" s="402"/>
      <c r="X351" s="402"/>
      <c r="Y351" s="402"/>
      <c r="Z351" s="402"/>
    </row>
    <row r="352" spans="1:12" ht="18.75" customHeight="1">
      <c r="A352" s="13">
        <v>10</v>
      </c>
      <c r="B352" s="354"/>
      <c r="C352" s="346">
        <v>3020</v>
      </c>
      <c r="D352" s="347" t="s">
        <v>394</v>
      </c>
      <c r="E352" s="671">
        <f>F352+G352+H352</f>
        <v>0</v>
      </c>
      <c r="F352" s="1450">
        <v>0</v>
      </c>
      <c r="G352" s="1450">
        <v>0</v>
      </c>
      <c r="H352" s="1450">
        <v>0</v>
      </c>
      <c r="I352" s="1450">
        <v>0</v>
      </c>
      <c r="J352" s="1450">
        <v>0</v>
      </c>
      <c r="K352" s="1450">
        <v>0</v>
      </c>
      <c r="L352" s="671">
        <f>I352+J352+K352</f>
        <v>0</v>
      </c>
    </row>
    <row r="353" spans="1:12" ht="18.75" customHeight="1">
      <c r="A353" s="23">
        <v>20</v>
      </c>
      <c r="B353" s="354"/>
      <c r="C353" s="348">
        <v>3040</v>
      </c>
      <c r="D353" s="552" t="s">
        <v>395</v>
      </c>
      <c r="E353" s="671">
        <f aca="true" t="shared" si="76" ref="E353:E394">F353+G353+H353</f>
        <v>0</v>
      </c>
      <c r="F353" s="1450">
        <v>0</v>
      </c>
      <c r="G353" s="1450">
        <v>0</v>
      </c>
      <c r="H353" s="1450">
        <v>0</v>
      </c>
      <c r="I353" s="1450">
        <v>0</v>
      </c>
      <c r="J353" s="1450">
        <v>0</v>
      </c>
      <c r="K353" s="1450">
        <v>0</v>
      </c>
      <c r="L353" s="671">
        <f aca="true" t="shared" si="77" ref="L353:L394">I353+J353+K353</f>
        <v>0</v>
      </c>
    </row>
    <row r="354" spans="1:12" ht="18.75" customHeight="1">
      <c r="A354" s="13">
        <v>25</v>
      </c>
      <c r="B354" s="354"/>
      <c r="C354" s="348">
        <v>3041</v>
      </c>
      <c r="D354" s="349" t="s">
        <v>1494</v>
      </c>
      <c r="E354" s="671">
        <f t="shared" si="76"/>
        <v>0</v>
      </c>
      <c r="F354" s="1450">
        <v>0</v>
      </c>
      <c r="G354" s="1450">
        <v>0</v>
      </c>
      <c r="H354" s="1450">
        <v>0</v>
      </c>
      <c r="I354" s="1450">
        <v>0</v>
      </c>
      <c r="J354" s="1450">
        <v>0</v>
      </c>
      <c r="K354" s="1450">
        <v>0</v>
      </c>
      <c r="L354" s="671">
        <f t="shared" si="77"/>
        <v>0</v>
      </c>
    </row>
    <row r="355" spans="1:12" ht="18.75" customHeight="1">
      <c r="A355" s="13">
        <v>30</v>
      </c>
      <c r="B355" s="345"/>
      <c r="C355" s="348">
        <v>3042</v>
      </c>
      <c r="D355" s="349" t="s">
        <v>1495</v>
      </c>
      <c r="E355" s="671">
        <f t="shared" si="76"/>
        <v>0</v>
      </c>
      <c r="F355" s="1450">
        <v>0</v>
      </c>
      <c r="G355" s="1450">
        <v>0</v>
      </c>
      <c r="H355" s="1450">
        <v>0</v>
      </c>
      <c r="I355" s="1450">
        <v>0</v>
      </c>
      <c r="J355" s="1450">
        <v>0</v>
      </c>
      <c r="K355" s="1450">
        <v>0</v>
      </c>
      <c r="L355" s="671">
        <f t="shared" si="77"/>
        <v>0</v>
      </c>
    </row>
    <row r="356" spans="1:12" ht="18.75" customHeight="1">
      <c r="A356" s="13">
        <v>35</v>
      </c>
      <c r="B356" s="345"/>
      <c r="C356" s="348">
        <v>3043</v>
      </c>
      <c r="D356" s="349" t="s">
        <v>396</v>
      </c>
      <c r="E356" s="671">
        <f t="shared" si="76"/>
        <v>0</v>
      </c>
      <c r="F356" s="1450">
        <v>0</v>
      </c>
      <c r="G356" s="1450">
        <v>0</v>
      </c>
      <c r="H356" s="1450">
        <v>0</v>
      </c>
      <c r="I356" s="1450">
        <v>0</v>
      </c>
      <c r="J356" s="1450">
        <v>0</v>
      </c>
      <c r="K356" s="1450">
        <v>0</v>
      </c>
      <c r="L356" s="671">
        <f t="shared" si="77"/>
        <v>0</v>
      </c>
    </row>
    <row r="357" spans="1:12" ht="18.75" customHeight="1">
      <c r="A357" s="13">
        <v>36</v>
      </c>
      <c r="B357" s="345"/>
      <c r="C357" s="516">
        <v>3048</v>
      </c>
      <c r="D357" s="551" t="s">
        <v>397</v>
      </c>
      <c r="E357" s="671">
        <f t="shared" si="76"/>
        <v>0</v>
      </c>
      <c r="F357" s="1450">
        <v>0</v>
      </c>
      <c r="G357" s="1450">
        <v>0</v>
      </c>
      <c r="H357" s="1450">
        <v>0</v>
      </c>
      <c r="I357" s="1450">
        <v>0</v>
      </c>
      <c r="J357" s="1450">
        <v>0</v>
      </c>
      <c r="K357" s="1450">
        <v>0</v>
      </c>
      <c r="L357" s="671">
        <f t="shared" si="77"/>
        <v>0</v>
      </c>
    </row>
    <row r="358" spans="1:12" ht="18.75" customHeight="1">
      <c r="A358" s="13">
        <v>45</v>
      </c>
      <c r="B358" s="345"/>
      <c r="C358" s="514">
        <v>3050</v>
      </c>
      <c r="D358" s="515" t="s">
        <v>398</v>
      </c>
      <c r="E358" s="671">
        <f t="shared" si="76"/>
        <v>0</v>
      </c>
      <c r="F358" s="1450">
        <v>0</v>
      </c>
      <c r="G358" s="1450">
        <v>0</v>
      </c>
      <c r="H358" s="1450">
        <v>0</v>
      </c>
      <c r="I358" s="1450">
        <v>0</v>
      </c>
      <c r="J358" s="1450">
        <v>0</v>
      </c>
      <c r="K358" s="1450">
        <v>0</v>
      </c>
      <c r="L358" s="671">
        <f t="shared" si="77"/>
        <v>0</v>
      </c>
    </row>
    <row r="359" spans="1:12" ht="18.75" customHeight="1">
      <c r="A359" s="13">
        <v>50</v>
      </c>
      <c r="B359" s="345"/>
      <c r="C359" s="516">
        <v>3061</v>
      </c>
      <c r="D359" s="551" t="s">
        <v>399</v>
      </c>
      <c r="E359" s="671">
        <f t="shared" si="76"/>
        <v>0</v>
      </c>
      <c r="F359" s="1450">
        <v>0</v>
      </c>
      <c r="G359" s="1450">
        <v>0</v>
      </c>
      <c r="H359" s="1450">
        <v>0</v>
      </c>
      <c r="I359" s="1450">
        <v>0</v>
      </c>
      <c r="J359" s="1450">
        <v>0</v>
      </c>
      <c r="K359" s="1450">
        <v>0</v>
      </c>
      <c r="L359" s="671">
        <f t="shared" si="77"/>
        <v>0</v>
      </c>
    </row>
    <row r="360" spans="1:12" ht="18.75" customHeight="1">
      <c r="A360" s="13">
        <v>60</v>
      </c>
      <c r="B360" s="345"/>
      <c r="C360" s="514">
        <v>3081</v>
      </c>
      <c r="D360" s="515" t="s">
        <v>400</v>
      </c>
      <c r="E360" s="671">
        <f t="shared" si="76"/>
        <v>0</v>
      </c>
      <c r="F360" s="1450">
        <v>0</v>
      </c>
      <c r="G360" s="1450">
        <v>0</v>
      </c>
      <c r="H360" s="1450">
        <v>0</v>
      </c>
      <c r="I360" s="1450">
        <v>0</v>
      </c>
      <c r="J360" s="1450">
        <v>0</v>
      </c>
      <c r="K360" s="1450">
        <v>0</v>
      </c>
      <c r="L360" s="671">
        <f t="shared" si="77"/>
        <v>0</v>
      </c>
    </row>
    <row r="361" spans="1:12" ht="18.75" customHeight="1">
      <c r="A361" s="13">
        <v>65</v>
      </c>
      <c r="B361" s="345"/>
      <c r="C361" s="348" t="s">
        <v>848</v>
      </c>
      <c r="D361" s="349" t="s">
        <v>401</v>
      </c>
      <c r="E361" s="671">
        <f t="shared" si="76"/>
        <v>0</v>
      </c>
      <c r="F361" s="1450">
        <v>0</v>
      </c>
      <c r="G361" s="1450">
        <v>0</v>
      </c>
      <c r="H361" s="1450">
        <v>0</v>
      </c>
      <c r="I361" s="1450">
        <v>0</v>
      </c>
      <c r="J361" s="1450">
        <v>0</v>
      </c>
      <c r="K361" s="1450">
        <v>0</v>
      </c>
      <c r="L361" s="671">
        <f t="shared" si="77"/>
        <v>0</v>
      </c>
    </row>
    <row r="362" spans="1:12" ht="18.75" customHeight="1">
      <c r="A362" s="13">
        <v>66</v>
      </c>
      <c r="B362" s="345"/>
      <c r="C362" s="348">
        <v>3083</v>
      </c>
      <c r="D362" s="349" t="s">
        <v>402</v>
      </c>
      <c r="E362" s="671">
        <f t="shared" si="76"/>
        <v>0</v>
      </c>
      <c r="F362" s="1450">
        <v>0</v>
      </c>
      <c r="G362" s="1450">
        <v>0</v>
      </c>
      <c r="H362" s="1450">
        <v>0</v>
      </c>
      <c r="I362" s="1450">
        <v>0</v>
      </c>
      <c r="J362" s="1450">
        <v>0</v>
      </c>
      <c r="K362" s="1450">
        <v>0</v>
      </c>
      <c r="L362" s="671">
        <f t="shared" si="77"/>
        <v>0</v>
      </c>
    </row>
    <row r="363" spans="1:12" ht="18.75" customHeight="1">
      <c r="A363" s="13">
        <v>67</v>
      </c>
      <c r="B363" s="345"/>
      <c r="C363" s="348">
        <v>3089</v>
      </c>
      <c r="D363" s="553" t="s">
        <v>403</v>
      </c>
      <c r="E363" s="671">
        <f t="shared" si="76"/>
        <v>0</v>
      </c>
      <c r="F363" s="1450">
        <v>0</v>
      </c>
      <c r="G363" s="1450">
        <v>0</v>
      </c>
      <c r="H363" s="1450">
        <v>0</v>
      </c>
      <c r="I363" s="1450">
        <v>0</v>
      </c>
      <c r="J363" s="1450">
        <v>0</v>
      </c>
      <c r="K363" s="1450">
        <v>0</v>
      </c>
      <c r="L363" s="671">
        <f t="shared" si="77"/>
        <v>0</v>
      </c>
    </row>
    <row r="364" spans="1:12" ht="18.75" customHeight="1">
      <c r="A364" s="13">
        <v>68</v>
      </c>
      <c r="B364" s="345"/>
      <c r="C364" s="351">
        <v>3090</v>
      </c>
      <c r="D364" s="378" t="s">
        <v>44</v>
      </c>
      <c r="E364" s="671">
        <f t="shared" si="76"/>
        <v>0</v>
      </c>
      <c r="F364" s="1450">
        <v>0</v>
      </c>
      <c r="G364" s="1450">
        <v>0</v>
      </c>
      <c r="H364" s="1450">
        <v>0</v>
      </c>
      <c r="I364" s="1450">
        <v>0</v>
      </c>
      <c r="J364" s="1450">
        <v>0</v>
      </c>
      <c r="K364" s="1450">
        <v>0</v>
      </c>
      <c r="L364" s="671">
        <f t="shared" si="77"/>
        <v>0</v>
      </c>
    </row>
    <row r="365" spans="1:26" s="404" customFormat="1" ht="18.75" customHeight="1">
      <c r="A365" s="16">
        <v>70</v>
      </c>
      <c r="B365" s="544">
        <v>3100</v>
      </c>
      <c r="C365" s="1795" t="s">
        <v>404</v>
      </c>
      <c r="D365" s="1796"/>
      <c r="E365" s="545">
        <f aca="true" t="shared" si="78" ref="E365:L365">SUM(E366:E372)</f>
        <v>0</v>
      </c>
      <c r="F365" s="545">
        <f t="shared" si="78"/>
        <v>0</v>
      </c>
      <c r="G365" s="545">
        <f t="shared" si="78"/>
        <v>0</v>
      </c>
      <c r="H365" s="545">
        <f t="shared" si="78"/>
        <v>0</v>
      </c>
      <c r="I365" s="574">
        <f t="shared" si="78"/>
        <v>0</v>
      </c>
      <c r="J365" s="575">
        <f t="shared" si="78"/>
        <v>0</v>
      </c>
      <c r="K365" s="1469">
        <f t="shared" si="78"/>
        <v>0</v>
      </c>
      <c r="L365" s="577">
        <f t="shared" si="78"/>
        <v>0</v>
      </c>
      <c r="M365" s="402"/>
      <c r="N365" s="402"/>
      <c r="O365" s="402"/>
      <c r="P365" s="402"/>
      <c r="Q365" s="402"/>
      <c r="R365" s="402"/>
      <c r="S365" s="402"/>
      <c r="T365" s="402"/>
      <c r="U365" s="402"/>
      <c r="V365" s="402"/>
      <c r="W365" s="402"/>
      <c r="X365" s="402"/>
      <c r="Y365" s="402"/>
      <c r="Z365" s="402"/>
    </row>
    <row r="366" spans="1:12" ht="18.75" customHeight="1">
      <c r="A366" s="24">
        <v>75</v>
      </c>
      <c r="B366" s="345"/>
      <c r="C366" s="540">
        <v>3110</v>
      </c>
      <c r="D366" s="564" t="s">
        <v>1457</v>
      </c>
      <c r="E366" s="671">
        <f t="shared" si="76"/>
        <v>0</v>
      </c>
      <c r="F366" s="1450">
        <v>0</v>
      </c>
      <c r="G366" s="1450">
        <v>0</v>
      </c>
      <c r="H366" s="1450">
        <v>0</v>
      </c>
      <c r="I366" s="1450">
        <v>0</v>
      </c>
      <c r="J366" s="1450">
        <v>0</v>
      </c>
      <c r="K366" s="1450">
        <v>0</v>
      </c>
      <c r="L366" s="671">
        <f t="shared" si="77"/>
        <v>0</v>
      </c>
    </row>
    <row r="367" spans="1:26" ht="18.75" customHeight="1">
      <c r="A367" s="8">
        <v>80</v>
      </c>
      <c r="B367" s="542"/>
      <c r="C367" s="514">
        <v>3111</v>
      </c>
      <c r="D367" s="565" t="s">
        <v>1458</v>
      </c>
      <c r="E367" s="671">
        <f t="shared" si="76"/>
        <v>0</v>
      </c>
      <c r="F367" s="675"/>
      <c r="G367" s="1450">
        <v>0</v>
      </c>
      <c r="H367" s="1450">
        <v>0</v>
      </c>
      <c r="I367" s="586"/>
      <c r="J367" s="1450">
        <v>0</v>
      </c>
      <c r="K367" s="1450">
        <v>0</v>
      </c>
      <c r="L367" s="671">
        <f t="shared" si="77"/>
        <v>0</v>
      </c>
      <c r="M367" s="404"/>
      <c r="N367" s="404"/>
      <c r="O367" s="404"/>
      <c r="P367" s="404"/>
      <c r="Q367" s="404"/>
      <c r="R367" s="404"/>
      <c r="S367" s="404"/>
      <c r="T367" s="404"/>
      <c r="U367" s="404"/>
      <c r="V367" s="404"/>
      <c r="W367" s="404"/>
      <c r="X367" s="404"/>
      <c r="Y367" s="404"/>
      <c r="Z367" s="404"/>
    </row>
    <row r="368" spans="1:12" ht="27" customHeight="1">
      <c r="A368" s="8">
        <v>85</v>
      </c>
      <c r="B368" s="542"/>
      <c r="C368" s="348">
        <v>3112</v>
      </c>
      <c r="D368" s="391" t="s">
        <v>1459</v>
      </c>
      <c r="E368" s="671">
        <f t="shared" si="76"/>
        <v>0</v>
      </c>
      <c r="F368" s="1450">
        <v>0</v>
      </c>
      <c r="G368" s="672"/>
      <c r="H368" s="1450">
        <v>0</v>
      </c>
      <c r="I368" s="1450">
        <v>0</v>
      </c>
      <c r="J368" s="582"/>
      <c r="K368" s="1450">
        <v>0</v>
      </c>
      <c r="L368" s="671">
        <f t="shared" si="77"/>
        <v>0</v>
      </c>
    </row>
    <row r="369" spans="1:12" ht="18.75" customHeight="1">
      <c r="A369" s="8">
        <v>90</v>
      </c>
      <c r="B369" s="542"/>
      <c r="C369" s="348">
        <v>3113</v>
      </c>
      <c r="D369" s="391" t="s">
        <v>405</v>
      </c>
      <c r="E369" s="671">
        <f t="shared" si="76"/>
        <v>0</v>
      </c>
      <c r="F369" s="672"/>
      <c r="G369" s="672"/>
      <c r="H369" s="1450">
        <v>0</v>
      </c>
      <c r="I369" s="581"/>
      <c r="J369" s="582"/>
      <c r="K369" s="1450">
        <v>0</v>
      </c>
      <c r="L369" s="671">
        <f t="shared" si="77"/>
        <v>0</v>
      </c>
    </row>
    <row r="370" spans="1:12" ht="18.75" customHeight="1">
      <c r="A370" s="8">
        <v>91</v>
      </c>
      <c r="B370" s="542"/>
      <c r="C370" s="348">
        <v>3118</v>
      </c>
      <c r="D370" s="391" t="s">
        <v>1462</v>
      </c>
      <c r="E370" s="671">
        <f t="shared" si="76"/>
        <v>0</v>
      </c>
      <c r="F370" s="672"/>
      <c r="G370" s="672"/>
      <c r="H370" s="1450">
        <v>0</v>
      </c>
      <c r="I370" s="581"/>
      <c r="J370" s="582"/>
      <c r="K370" s="1450">
        <v>0</v>
      </c>
      <c r="L370" s="671">
        <f t="shared" si="77"/>
        <v>0</v>
      </c>
    </row>
    <row r="371" spans="1:12" ht="18.75" customHeight="1">
      <c r="A371" s="8">
        <v>95</v>
      </c>
      <c r="B371" s="542"/>
      <c r="C371" s="516">
        <v>3128</v>
      </c>
      <c r="D371" s="562" t="s">
        <v>1461</v>
      </c>
      <c r="E371" s="671">
        <f t="shared" si="76"/>
        <v>0</v>
      </c>
      <c r="F371" s="678"/>
      <c r="G371" s="678"/>
      <c r="H371" s="1450">
        <v>0</v>
      </c>
      <c r="I371" s="584"/>
      <c r="J371" s="585"/>
      <c r="K371" s="1450">
        <v>0</v>
      </c>
      <c r="L371" s="671">
        <f t="shared" si="77"/>
        <v>0</v>
      </c>
    </row>
    <row r="372" spans="1:12" ht="18.75" customHeight="1">
      <c r="A372" s="8">
        <v>100</v>
      </c>
      <c r="B372" s="345"/>
      <c r="C372" s="431">
        <v>3120</v>
      </c>
      <c r="D372" s="566" t="s">
        <v>1460</v>
      </c>
      <c r="E372" s="671">
        <f t="shared" si="76"/>
        <v>0</v>
      </c>
      <c r="F372" s="679"/>
      <c r="G372" s="679"/>
      <c r="H372" s="1450">
        <v>0</v>
      </c>
      <c r="I372" s="593"/>
      <c r="J372" s="594"/>
      <c r="K372" s="1450">
        <v>0</v>
      </c>
      <c r="L372" s="671">
        <f t="shared" si="77"/>
        <v>0</v>
      </c>
    </row>
    <row r="373" spans="1:26" s="404" customFormat="1" ht="18.75" customHeight="1">
      <c r="A373" s="7">
        <v>115</v>
      </c>
      <c r="B373" s="544">
        <v>3200</v>
      </c>
      <c r="C373" s="1795" t="s">
        <v>45</v>
      </c>
      <c r="D373" s="1796"/>
      <c r="E373" s="545">
        <f aca="true" t="shared" si="79" ref="E373:L373">SUM(E374:E377)</f>
        <v>0</v>
      </c>
      <c r="F373" s="545">
        <f t="shared" si="79"/>
        <v>0</v>
      </c>
      <c r="G373" s="545">
        <f t="shared" si="79"/>
        <v>0</v>
      </c>
      <c r="H373" s="545">
        <f t="shared" si="79"/>
        <v>0</v>
      </c>
      <c r="I373" s="574">
        <f t="shared" si="79"/>
        <v>0</v>
      </c>
      <c r="J373" s="575">
        <f t="shared" si="79"/>
        <v>0</v>
      </c>
      <c r="K373" s="576">
        <f t="shared" si="79"/>
        <v>0</v>
      </c>
      <c r="L373" s="577">
        <f t="shared" si="79"/>
        <v>0</v>
      </c>
      <c r="M373" s="402"/>
      <c r="N373" s="402"/>
      <c r="O373" s="402"/>
      <c r="P373" s="402"/>
      <c r="Q373" s="402"/>
      <c r="R373" s="402"/>
      <c r="S373" s="402"/>
      <c r="T373" s="402"/>
      <c r="U373" s="402"/>
      <c r="V373" s="402"/>
      <c r="W373" s="402"/>
      <c r="X373" s="402"/>
      <c r="Y373" s="402"/>
      <c r="Z373" s="402"/>
    </row>
    <row r="374" spans="1:12" ht="18.75" customHeight="1">
      <c r="A374" s="7">
        <v>120</v>
      </c>
      <c r="B374" s="345"/>
      <c r="C374" s="346">
        <v>3210</v>
      </c>
      <c r="D374" s="399" t="s">
        <v>406</v>
      </c>
      <c r="E374" s="671">
        <f t="shared" si="76"/>
        <v>0</v>
      </c>
      <c r="F374" s="1450">
        <v>0</v>
      </c>
      <c r="G374" s="1450">
        <v>0</v>
      </c>
      <c r="H374" s="1450">
        <v>0</v>
      </c>
      <c r="I374" s="1450">
        <v>0</v>
      </c>
      <c r="J374" s="1450">
        <v>0</v>
      </c>
      <c r="K374" s="1450">
        <v>0</v>
      </c>
      <c r="L374" s="671">
        <f t="shared" si="77"/>
        <v>0</v>
      </c>
    </row>
    <row r="375" spans="1:26" ht="18.75" customHeight="1">
      <c r="A375" s="8">
        <v>125</v>
      </c>
      <c r="B375" s="354"/>
      <c r="C375" s="516">
        <v>3220</v>
      </c>
      <c r="D375" s="562" t="s">
        <v>790</v>
      </c>
      <c r="E375" s="671">
        <f t="shared" si="76"/>
        <v>0</v>
      </c>
      <c r="F375" s="1450">
        <v>0</v>
      </c>
      <c r="G375" s="1450">
        <v>0</v>
      </c>
      <c r="H375" s="1450">
        <v>0</v>
      </c>
      <c r="I375" s="1450">
        <v>0</v>
      </c>
      <c r="J375" s="1450">
        <v>0</v>
      </c>
      <c r="K375" s="1450">
        <v>0</v>
      </c>
      <c r="L375" s="671">
        <f t="shared" si="77"/>
        <v>0</v>
      </c>
      <c r="M375" s="404"/>
      <c r="N375" s="404"/>
      <c r="O375" s="404"/>
      <c r="P375" s="404"/>
      <c r="Q375" s="404"/>
      <c r="R375" s="404"/>
      <c r="S375" s="404"/>
      <c r="T375" s="404"/>
      <c r="U375" s="404"/>
      <c r="V375" s="404"/>
      <c r="W375" s="404"/>
      <c r="X375" s="404"/>
      <c r="Y375" s="404"/>
      <c r="Z375" s="404"/>
    </row>
    <row r="376" spans="1:12" ht="18.75" customHeight="1">
      <c r="A376" s="8">
        <v>130</v>
      </c>
      <c r="B376" s="345"/>
      <c r="C376" s="514">
        <v>3230</v>
      </c>
      <c r="D376" s="565" t="s">
        <v>46</v>
      </c>
      <c r="E376" s="671">
        <f t="shared" si="76"/>
        <v>0</v>
      </c>
      <c r="F376" s="1450">
        <v>0</v>
      </c>
      <c r="G376" s="1450">
        <v>0</v>
      </c>
      <c r="H376" s="1450">
        <v>0</v>
      </c>
      <c r="I376" s="1450">
        <v>0</v>
      </c>
      <c r="J376" s="1450">
        <v>0</v>
      </c>
      <c r="K376" s="1450">
        <v>0</v>
      </c>
      <c r="L376" s="671">
        <f t="shared" si="77"/>
        <v>0</v>
      </c>
    </row>
    <row r="377" spans="1:12" ht="18.75" customHeight="1">
      <c r="A377" s="13">
        <v>135</v>
      </c>
      <c r="B377" s="345"/>
      <c r="C377" s="351">
        <v>3240</v>
      </c>
      <c r="D377" s="563" t="s">
        <v>47</v>
      </c>
      <c r="E377" s="671">
        <f t="shared" si="76"/>
        <v>0</v>
      </c>
      <c r="F377" s="1450">
        <v>0</v>
      </c>
      <c r="G377" s="1450">
        <v>0</v>
      </c>
      <c r="H377" s="1450">
        <v>0</v>
      </c>
      <c r="I377" s="1450">
        <v>0</v>
      </c>
      <c r="J377" s="1450">
        <v>0</v>
      </c>
      <c r="K377" s="1450">
        <v>0</v>
      </c>
      <c r="L377" s="671">
        <f t="shared" si="77"/>
        <v>0</v>
      </c>
    </row>
    <row r="378" spans="1:26" s="404" customFormat="1" ht="18.75" customHeight="1">
      <c r="A378" s="16">
        <v>145</v>
      </c>
      <c r="B378" s="544">
        <v>6000</v>
      </c>
      <c r="C378" s="1795" t="s">
        <v>791</v>
      </c>
      <c r="D378" s="1796"/>
      <c r="E378" s="545">
        <f aca="true" t="shared" si="80" ref="E378:L378">+E379+E380</f>
        <v>0</v>
      </c>
      <c r="F378" s="545">
        <f>+F379+F380</f>
        <v>0</v>
      </c>
      <c r="G378" s="545">
        <f>+G379+G380</f>
        <v>0</v>
      </c>
      <c r="H378" s="546">
        <f t="shared" si="80"/>
        <v>0</v>
      </c>
      <c r="I378" s="574">
        <f t="shared" si="80"/>
        <v>0</v>
      </c>
      <c r="J378" s="575">
        <f t="shared" si="80"/>
        <v>0</v>
      </c>
      <c r="K378" s="576">
        <f t="shared" si="80"/>
        <v>0</v>
      </c>
      <c r="L378" s="577">
        <f t="shared" si="80"/>
        <v>0</v>
      </c>
      <c r="M378" s="402"/>
      <c r="N378" s="402"/>
      <c r="O378" s="402"/>
      <c r="P378" s="402"/>
      <c r="Q378" s="402"/>
      <c r="R378" s="402"/>
      <c r="S378" s="402"/>
      <c r="T378" s="402"/>
      <c r="U378" s="402"/>
      <c r="V378" s="402"/>
      <c r="W378" s="402"/>
      <c r="X378" s="402"/>
      <c r="Y378" s="402"/>
      <c r="Z378" s="402"/>
    </row>
    <row r="379" spans="1:12" ht="18.75" customHeight="1">
      <c r="A379" s="13">
        <v>150</v>
      </c>
      <c r="B379" s="352"/>
      <c r="C379" s="346">
        <v>6001</v>
      </c>
      <c r="D379" s="347" t="s">
        <v>1490</v>
      </c>
      <c r="E379" s="671">
        <f>F379+G379+H379</f>
        <v>0</v>
      </c>
      <c r="F379" s="1450">
        <v>0</v>
      </c>
      <c r="G379" s="1450">
        <v>0</v>
      </c>
      <c r="H379" s="1450">
        <v>0</v>
      </c>
      <c r="I379" s="1450">
        <v>0</v>
      </c>
      <c r="J379" s="1450">
        <v>0</v>
      </c>
      <c r="K379" s="1450">
        <v>0</v>
      </c>
      <c r="L379" s="671">
        <f t="shared" si="77"/>
        <v>0</v>
      </c>
    </row>
    <row r="380" spans="1:26" ht="18.75" customHeight="1">
      <c r="A380" s="13">
        <v>155</v>
      </c>
      <c r="B380" s="352"/>
      <c r="C380" s="351">
        <v>6002</v>
      </c>
      <c r="D380" s="385" t="s">
        <v>1491</v>
      </c>
      <c r="E380" s="671">
        <f>F380+G380+H380</f>
        <v>0</v>
      </c>
      <c r="F380" s="1450">
        <v>0</v>
      </c>
      <c r="G380" s="1450">
        <v>0</v>
      </c>
      <c r="H380" s="1450">
        <v>0</v>
      </c>
      <c r="I380" s="1450">
        <v>0</v>
      </c>
      <c r="J380" s="1450">
        <v>0</v>
      </c>
      <c r="K380" s="1450">
        <v>0</v>
      </c>
      <c r="L380" s="671">
        <f t="shared" si="77"/>
        <v>0</v>
      </c>
      <c r="M380" s="404"/>
      <c r="N380" s="404"/>
      <c r="O380" s="404"/>
      <c r="P380" s="404"/>
      <c r="Q380" s="404"/>
      <c r="R380" s="404"/>
      <c r="S380" s="404"/>
      <c r="T380" s="404"/>
      <c r="U380" s="404"/>
      <c r="V380" s="404"/>
      <c r="W380" s="404"/>
      <c r="X380" s="404"/>
      <c r="Y380" s="404"/>
      <c r="Z380" s="404"/>
    </row>
    <row r="381" spans="1:26" s="404" customFormat="1" ht="18.75" customHeight="1">
      <c r="A381" s="16">
        <v>160</v>
      </c>
      <c r="B381" s="544">
        <v>6100</v>
      </c>
      <c r="C381" s="1795" t="s">
        <v>792</v>
      </c>
      <c r="D381" s="1796"/>
      <c r="E381" s="545">
        <f aca="true" t="shared" si="81" ref="E381:L381">SUM(E382:E385)</f>
        <v>688726</v>
      </c>
      <c r="F381" s="545">
        <f t="shared" si="81"/>
        <v>688726</v>
      </c>
      <c r="G381" s="545">
        <f t="shared" si="81"/>
        <v>0</v>
      </c>
      <c r="H381" s="546">
        <f t="shared" si="81"/>
        <v>0</v>
      </c>
      <c r="I381" s="574">
        <f t="shared" si="81"/>
        <v>555439</v>
      </c>
      <c r="J381" s="575">
        <f t="shared" si="81"/>
        <v>6239</v>
      </c>
      <c r="K381" s="576">
        <f t="shared" si="81"/>
        <v>0</v>
      </c>
      <c r="L381" s="577">
        <f t="shared" si="81"/>
        <v>561678</v>
      </c>
      <c r="M381" s="402"/>
      <c r="N381" s="402"/>
      <c r="O381" s="402"/>
      <c r="P381" s="402"/>
      <c r="Q381" s="402"/>
      <c r="R381" s="402"/>
      <c r="S381" s="402"/>
      <c r="T381" s="402"/>
      <c r="U381" s="402"/>
      <c r="V381" s="402"/>
      <c r="W381" s="402"/>
      <c r="X381" s="402"/>
      <c r="Y381" s="402"/>
      <c r="Z381" s="402"/>
    </row>
    <row r="382" spans="1:12" ht="18.75" customHeight="1">
      <c r="A382" s="13">
        <v>165</v>
      </c>
      <c r="B382" s="352"/>
      <c r="C382" s="346">
        <v>6101</v>
      </c>
      <c r="D382" s="347" t="s">
        <v>849</v>
      </c>
      <c r="E382" s="671">
        <f t="shared" si="76"/>
        <v>0</v>
      </c>
      <c r="F382" s="670"/>
      <c r="G382" s="670"/>
      <c r="H382" s="1450">
        <v>0</v>
      </c>
      <c r="I382" s="578"/>
      <c r="J382" s="579"/>
      <c r="K382" s="1450">
        <v>0</v>
      </c>
      <c r="L382" s="671">
        <f t="shared" si="77"/>
        <v>0</v>
      </c>
    </row>
    <row r="383" spans="1:26" ht="18.75" customHeight="1">
      <c r="A383" s="13">
        <v>170</v>
      </c>
      <c r="B383" s="352"/>
      <c r="C383" s="348">
        <v>6102</v>
      </c>
      <c r="D383" s="383" t="s">
        <v>850</v>
      </c>
      <c r="E383" s="671">
        <f t="shared" si="76"/>
        <v>0</v>
      </c>
      <c r="F383" s="672"/>
      <c r="G383" s="672"/>
      <c r="H383" s="1450">
        <v>0</v>
      </c>
      <c r="I383" s="581"/>
      <c r="J383" s="582"/>
      <c r="K383" s="1450">
        <v>0</v>
      </c>
      <c r="L383" s="671">
        <f t="shared" si="77"/>
        <v>0</v>
      </c>
      <c r="M383" s="404"/>
      <c r="N383" s="404"/>
      <c r="O383" s="404"/>
      <c r="P383" s="404"/>
      <c r="Q383" s="404"/>
      <c r="R383" s="404"/>
      <c r="S383" s="404"/>
      <c r="T383" s="404"/>
      <c r="U383" s="404"/>
      <c r="V383" s="404"/>
      <c r="W383" s="404"/>
      <c r="X383" s="404"/>
      <c r="Y383" s="404"/>
      <c r="Z383" s="404"/>
    </row>
    <row r="384" spans="1:12" ht="18.75" customHeight="1">
      <c r="A384" s="13">
        <v>175</v>
      </c>
      <c r="B384" s="354"/>
      <c r="C384" s="348">
        <v>6105</v>
      </c>
      <c r="D384" s="383" t="s">
        <v>328</v>
      </c>
      <c r="E384" s="671">
        <f t="shared" si="76"/>
        <v>0</v>
      </c>
      <c r="F384" s="680"/>
      <c r="G384" s="680"/>
      <c r="H384" s="1450">
        <v>0</v>
      </c>
      <c r="I384" s="581"/>
      <c r="J384" s="582"/>
      <c r="K384" s="1450">
        <v>0</v>
      </c>
      <c r="L384" s="671">
        <f t="shared" si="77"/>
        <v>0</v>
      </c>
    </row>
    <row r="385" spans="1:12" ht="18.75" customHeight="1">
      <c r="A385" s="13">
        <v>180</v>
      </c>
      <c r="B385" s="354"/>
      <c r="C385" s="351">
        <v>6109</v>
      </c>
      <c r="D385" s="554" t="s">
        <v>793</v>
      </c>
      <c r="E385" s="671">
        <f t="shared" si="76"/>
        <v>688726</v>
      </c>
      <c r="F385" s="681">
        <v>688726</v>
      </c>
      <c r="G385" s="681"/>
      <c r="H385" s="1450">
        <v>0</v>
      </c>
      <c r="I385" s="588">
        <v>555439</v>
      </c>
      <c r="J385" s="589">
        <v>6239</v>
      </c>
      <c r="K385" s="1450">
        <v>0</v>
      </c>
      <c r="L385" s="671">
        <f t="shared" si="77"/>
        <v>561678</v>
      </c>
    </row>
    <row r="386" spans="1:26" s="404" customFormat="1" ht="18.75" customHeight="1">
      <c r="A386" s="7">
        <v>185</v>
      </c>
      <c r="B386" s="544">
        <v>6200</v>
      </c>
      <c r="C386" s="1795" t="s">
        <v>794</v>
      </c>
      <c r="D386" s="1796"/>
      <c r="E386" s="545">
        <f aca="true" t="shared" si="82" ref="E386:L386">+E387+E388</f>
        <v>0</v>
      </c>
      <c r="F386" s="545">
        <f t="shared" si="82"/>
        <v>0</v>
      </c>
      <c r="G386" s="545">
        <f t="shared" si="82"/>
        <v>0</v>
      </c>
      <c r="H386" s="545">
        <f t="shared" si="82"/>
        <v>0</v>
      </c>
      <c r="I386" s="574">
        <f t="shared" si="82"/>
        <v>0</v>
      </c>
      <c r="J386" s="575">
        <f t="shared" si="82"/>
        <v>0</v>
      </c>
      <c r="K386" s="576">
        <f t="shared" si="82"/>
        <v>0</v>
      </c>
      <c r="L386" s="577">
        <f t="shared" si="82"/>
        <v>0</v>
      </c>
      <c r="M386" s="402"/>
      <c r="N386" s="402"/>
      <c r="O386" s="402"/>
      <c r="P386" s="402"/>
      <c r="Q386" s="402"/>
      <c r="R386" s="402"/>
      <c r="S386" s="402"/>
      <c r="T386" s="402"/>
      <c r="U386" s="402"/>
      <c r="V386" s="402"/>
      <c r="W386" s="402"/>
      <c r="X386" s="402"/>
      <c r="Y386" s="402"/>
      <c r="Z386" s="402"/>
    </row>
    <row r="387" spans="1:12" ht="18.75" customHeight="1">
      <c r="A387" s="8">
        <v>190</v>
      </c>
      <c r="B387" s="543"/>
      <c r="C387" s="346">
        <v>6201</v>
      </c>
      <c r="D387" s="555" t="s">
        <v>1493</v>
      </c>
      <c r="E387" s="671">
        <f t="shared" si="76"/>
        <v>0</v>
      </c>
      <c r="F387" s="670"/>
      <c r="G387" s="670"/>
      <c r="H387" s="1450">
        <v>0</v>
      </c>
      <c r="I387" s="578"/>
      <c r="J387" s="579"/>
      <c r="K387" s="1450">
        <v>0</v>
      </c>
      <c r="L387" s="671">
        <f t="shared" si="77"/>
        <v>0</v>
      </c>
    </row>
    <row r="388" spans="1:26" ht="18.75" customHeight="1">
      <c r="A388" s="8">
        <v>195</v>
      </c>
      <c r="B388" s="345"/>
      <c r="C388" s="351">
        <v>6202</v>
      </c>
      <c r="D388" s="556" t="s">
        <v>1492</v>
      </c>
      <c r="E388" s="671">
        <f t="shared" si="76"/>
        <v>0</v>
      </c>
      <c r="F388" s="676"/>
      <c r="G388" s="676"/>
      <c r="H388" s="1450">
        <v>0</v>
      </c>
      <c r="I388" s="588"/>
      <c r="J388" s="589"/>
      <c r="K388" s="1450">
        <v>0</v>
      </c>
      <c r="L388" s="671">
        <f t="shared" si="77"/>
        <v>0</v>
      </c>
      <c r="M388" s="404"/>
      <c r="N388" s="404"/>
      <c r="O388" s="404"/>
      <c r="P388" s="404"/>
      <c r="Q388" s="404"/>
      <c r="R388" s="404"/>
      <c r="S388" s="404"/>
      <c r="T388" s="404"/>
      <c r="U388" s="404"/>
      <c r="V388" s="404"/>
      <c r="W388" s="404"/>
      <c r="X388" s="404"/>
      <c r="Y388" s="404"/>
      <c r="Z388" s="404"/>
    </row>
    <row r="389" spans="1:26" s="404" customFormat="1" ht="18.75" customHeight="1">
      <c r="A389" s="7">
        <v>200</v>
      </c>
      <c r="B389" s="544">
        <v>6300</v>
      </c>
      <c r="C389" s="1795" t="s">
        <v>795</v>
      </c>
      <c r="D389" s="1796"/>
      <c r="E389" s="545">
        <f>SUM(E390:E391)</f>
        <v>0</v>
      </c>
      <c r="F389" s="545">
        <f>SUM(F390:F391)</f>
        <v>0</v>
      </c>
      <c r="G389" s="545">
        <f>SUM(G390:G391)</f>
        <v>0</v>
      </c>
      <c r="H389" s="545">
        <f>SUM(H390:H391)</f>
        <v>0</v>
      </c>
      <c r="I389" s="574">
        <f>+I390+I391</f>
        <v>0</v>
      </c>
      <c r="J389" s="575">
        <f>+J390+J391</f>
        <v>0</v>
      </c>
      <c r="K389" s="576">
        <f>+K390+K391</f>
        <v>0</v>
      </c>
      <c r="L389" s="577">
        <f>+L390+L391</f>
        <v>0</v>
      </c>
      <c r="M389" s="402"/>
      <c r="N389" s="402"/>
      <c r="O389" s="402"/>
      <c r="P389" s="402"/>
      <c r="Q389" s="402"/>
      <c r="R389" s="402"/>
      <c r="S389" s="402"/>
      <c r="T389" s="402"/>
      <c r="U389" s="402"/>
      <c r="V389" s="402"/>
      <c r="W389" s="402"/>
      <c r="X389" s="402"/>
      <c r="Y389" s="402"/>
      <c r="Z389" s="402"/>
    </row>
    <row r="390" spans="1:12" ht="18.75" customHeight="1">
      <c r="A390" s="8">
        <v>205</v>
      </c>
      <c r="B390" s="345"/>
      <c r="C390" s="346">
        <v>6301</v>
      </c>
      <c r="D390" s="555" t="s">
        <v>1493</v>
      </c>
      <c r="E390" s="671">
        <f t="shared" si="76"/>
        <v>0</v>
      </c>
      <c r="F390" s="1450">
        <v>0</v>
      </c>
      <c r="G390" s="1450">
        <v>0</v>
      </c>
      <c r="H390" s="1450">
        <v>0</v>
      </c>
      <c r="I390" s="1450">
        <v>0</v>
      </c>
      <c r="J390" s="1450">
        <v>0</v>
      </c>
      <c r="K390" s="1450">
        <v>0</v>
      </c>
      <c r="L390" s="671">
        <f t="shared" si="77"/>
        <v>0</v>
      </c>
    </row>
    <row r="391" spans="1:26" ht="18.75" customHeight="1">
      <c r="A391" s="13">
        <v>206</v>
      </c>
      <c r="B391" s="345"/>
      <c r="C391" s="351">
        <v>6302</v>
      </c>
      <c r="D391" s="556" t="s">
        <v>1492</v>
      </c>
      <c r="E391" s="671">
        <f t="shared" si="76"/>
        <v>0</v>
      </c>
      <c r="F391" s="1450">
        <v>0</v>
      </c>
      <c r="G391" s="1450">
        <v>0</v>
      </c>
      <c r="H391" s="1450">
        <v>0</v>
      </c>
      <c r="I391" s="1450">
        <v>0</v>
      </c>
      <c r="J391" s="1450">
        <v>0</v>
      </c>
      <c r="K391" s="1450">
        <v>0</v>
      </c>
      <c r="L391" s="671">
        <f t="shared" si="77"/>
        <v>0</v>
      </c>
      <c r="M391" s="404"/>
      <c r="N391" s="404"/>
      <c r="O391" s="404"/>
      <c r="P391" s="404"/>
      <c r="Q391" s="404"/>
      <c r="R391" s="404"/>
      <c r="S391" s="404"/>
      <c r="T391" s="404"/>
      <c r="U391" s="404"/>
      <c r="V391" s="404"/>
      <c r="W391" s="404"/>
      <c r="X391" s="404"/>
      <c r="Y391" s="404"/>
      <c r="Z391" s="404"/>
    </row>
    <row r="392" spans="1:26" s="417" customFormat="1" ht="18.75" customHeight="1">
      <c r="A392" s="11">
        <v>210</v>
      </c>
      <c r="B392" s="544">
        <v>6400</v>
      </c>
      <c r="C392" s="1795" t="s">
        <v>1464</v>
      </c>
      <c r="D392" s="1796"/>
      <c r="E392" s="545">
        <f aca="true" t="shared" si="83" ref="E392:L392">+E393+E394</f>
        <v>0</v>
      </c>
      <c r="F392" s="545">
        <f t="shared" si="83"/>
        <v>0</v>
      </c>
      <c r="G392" s="545">
        <f t="shared" si="83"/>
        <v>0</v>
      </c>
      <c r="H392" s="545">
        <f t="shared" si="83"/>
        <v>0</v>
      </c>
      <c r="I392" s="574">
        <f t="shared" si="83"/>
        <v>0</v>
      </c>
      <c r="J392" s="575">
        <f t="shared" si="83"/>
        <v>0</v>
      </c>
      <c r="K392" s="576">
        <f t="shared" si="83"/>
        <v>0</v>
      </c>
      <c r="L392" s="577">
        <f t="shared" si="83"/>
        <v>0</v>
      </c>
      <c r="M392" s="402"/>
      <c r="N392" s="402"/>
      <c r="O392" s="402"/>
      <c r="P392" s="402"/>
      <c r="Q392" s="402"/>
      <c r="R392" s="402"/>
      <c r="S392" s="402"/>
      <c r="T392" s="402"/>
      <c r="U392" s="402"/>
      <c r="V392" s="402"/>
      <c r="W392" s="402"/>
      <c r="X392" s="402"/>
      <c r="Y392" s="402"/>
      <c r="Z392" s="402"/>
    </row>
    <row r="393" spans="1:26" s="410" customFormat="1" ht="18.75" customHeight="1">
      <c r="A393" s="12">
        <v>211</v>
      </c>
      <c r="B393" s="354"/>
      <c r="C393" s="557">
        <v>6401</v>
      </c>
      <c r="D393" s="558" t="s">
        <v>1493</v>
      </c>
      <c r="E393" s="671">
        <f t="shared" si="76"/>
        <v>0</v>
      </c>
      <c r="F393" s="670"/>
      <c r="G393" s="670"/>
      <c r="H393" s="1450">
        <v>0</v>
      </c>
      <c r="I393" s="578"/>
      <c r="J393" s="579"/>
      <c r="K393" s="1450">
        <v>0</v>
      </c>
      <c r="L393" s="671">
        <f t="shared" si="77"/>
        <v>0</v>
      </c>
      <c r="M393" s="402"/>
      <c r="N393" s="402"/>
      <c r="O393" s="402"/>
      <c r="P393" s="402"/>
      <c r="Q393" s="402"/>
      <c r="R393" s="402"/>
      <c r="S393" s="402"/>
      <c r="T393" s="402"/>
      <c r="U393" s="402"/>
      <c r="V393" s="402"/>
      <c r="W393" s="402"/>
      <c r="X393" s="402"/>
      <c r="Y393" s="402"/>
      <c r="Z393" s="402"/>
    </row>
    <row r="394" spans="1:26" s="410" customFormat="1" ht="18.75" customHeight="1">
      <c r="A394" s="12">
        <v>212</v>
      </c>
      <c r="B394" s="354"/>
      <c r="C394" s="559">
        <v>6402</v>
      </c>
      <c r="D394" s="560" t="s">
        <v>1492</v>
      </c>
      <c r="E394" s="671">
        <f t="shared" si="76"/>
        <v>0</v>
      </c>
      <c r="F394" s="676"/>
      <c r="G394" s="676"/>
      <c r="H394" s="1450">
        <v>0</v>
      </c>
      <c r="I394" s="588"/>
      <c r="J394" s="589"/>
      <c r="K394" s="1450">
        <v>0</v>
      </c>
      <c r="L394" s="671">
        <f t="shared" si="77"/>
        <v>0</v>
      </c>
      <c r="M394" s="417"/>
      <c r="N394" s="417"/>
      <c r="O394" s="417"/>
      <c r="P394" s="417"/>
      <c r="Q394" s="417"/>
      <c r="R394" s="417"/>
      <c r="S394" s="417"/>
      <c r="T394" s="417"/>
      <c r="U394" s="417"/>
      <c r="V394" s="417"/>
      <c r="W394" s="417"/>
      <c r="X394" s="417"/>
      <c r="Y394" s="417"/>
      <c r="Z394" s="417"/>
    </row>
    <row r="395" spans="1:26" s="417" customFormat="1" ht="18.75" customHeight="1">
      <c r="A395" s="25">
        <v>213</v>
      </c>
      <c r="B395" s="544">
        <v>6500</v>
      </c>
      <c r="C395" s="1795" t="s">
        <v>1871</v>
      </c>
      <c r="D395" s="1796"/>
      <c r="E395" s="546">
        <f>F395+G395+H395</f>
        <v>0</v>
      </c>
      <c r="F395" s="1515"/>
      <c r="G395" s="1515"/>
      <c r="H395" s="1450">
        <v>0</v>
      </c>
      <c r="I395" s="1467"/>
      <c r="J395" s="1468"/>
      <c r="K395" s="1450">
        <v>0</v>
      </c>
      <c r="L395" s="546">
        <f>I395+J395+K395</f>
        <v>0</v>
      </c>
      <c r="M395" s="410"/>
      <c r="N395" s="410"/>
      <c r="O395" s="410"/>
      <c r="P395" s="410"/>
      <c r="Q395" s="410"/>
      <c r="R395" s="410"/>
      <c r="S395" s="410"/>
      <c r="T395" s="410"/>
      <c r="U395" s="410"/>
      <c r="V395" s="410"/>
      <c r="W395" s="410"/>
      <c r="X395" s="410"/>
      <c r="Y395" s="410"/>
      <c r="Z395" s="410"/>
    </row>
    <row r="396" spans="1:26" s="404" customFormat="1" ht="18.75" customHeight="1">
      <c r="A396" s="7">
        <v>215</v>
      </c>
      <c r="B396" s="544">
        <v>6600</v>
      </c>
      <c r="C396" s="1795" t="s">
        <v>1872</v>
      </c>
      <c r="D396" s="1796"/>
      <c r="E396" s="545">
        <f aca="true" t="shared" si="84" ref="E396:L396">+E397+E398</f>
        <v>0</v>
      </c>
      <c r="F396" s="545">
        <f t="shared" si="84"/>
        <v>0</v>
      </c>
      <c r="G396" s="545">
        <f t="shared" si="84"/>
        <v>0</v>
      </c>
      <c r="H396" s="545">
        <f t="shared" si="84"/>
        <v>0</v>
      </c>
      <c r="I396" s="574">
        <f t="shared" si="84"/>
        <v>0</v>
      </c>
      <c r="J396" s="575">
        <f t="shared" si="84"/>
        <v>0</v>
      </c>
      <c r="K396" s="576">
        <f t="shared" si="84"/>
        <v>0</v>
      </c>
      <c r="L396" s="577">
        <f t="shared" si="84"/>
        <v>0</v>
      </c>
      <c r="M396" s="410"/>
      <c r="N396" s="410"/>
      <c r="O396" s="410"/>
      <c r="P396" s="410"/>
      <c r="Q396" s="410"/>
      <c r="R396" s="410"/>
      <c r="S396" s="410"/>
      <c r="T396" s="410"/>
      <c r="U396" s="410"/>
      <c r="V396" s="410"/>
      <c r="W396" s="410"/>
      <c r="X396" s="410"/>
      <c r="Y396" s="410"/>
      <c r="Z396" s="410"/>
    </row>
    <row r="397" spans="1:26" ht="18.75" customHeight="1">
      <c r="A397" s="10">
        <v>220</v>
      </c>
      <c r="B397" s="345"/>
      <c r="C397" s="346">
        <v>6601</v>
      </c>
      <c r="D397" s="347" t="s">
        <v>797</v>
      </c>
      <c r="E397" s="671">
        <f aca="true" t="shared" si="85" ref="E397:E408">F397+G397+H397</f>
        <v>0</v>
      </c>
      <c r="F397" s="1450">
        <v>0</v>
      </c>
      <c r="G397" s="1450">
        <v>0</v>
      </c>
      <c r="H397" s="1450">
        <v>0</v>
      </c>
      <c r="I397" s="1450">
        <v>0</v>
      </c>
      <c r="J397" s="1450">
        <v>0</v>
      </c>
      <c r="K397" s="1450">
        <v>0</v>
      </c>
      <c r="L397" s="671">
        <f aca="true" t="shared" si="86" ref="L397:L408">I397+J397+K397</f>
        <v>0</v>
      </c>
      <c r="M397" s="417"/>
      <c r="N397" s="417"/>
      <c r="O397" s="417"/>
      <c r="P397" s="417"/>
      <c r="Q397" s="417"/>
      <c r="R397" s="417"/>
      <c r="S397" s="417"/>
      <c r="T397" s="417"/>
      <c r="U397" s="417"/>
      <c r="V397" s="417"/>
      <c r="W397" s="417"/>
      <c r="X397" s="417"/>
      <c r="Y397" s="417"/>
      <c r="Z397" s="417"/>
    </row>
    <row r="398" spans="1:26" ht="18.75" customHeight="1">
      <c r="A398" s="8">
        <v>225</v>
      </c>
      <c r="B398" s="345"/>
      <c r="C398" s="351">
        <v>6602</v>
      </c>
      <c r="D398" s="385" t="s">
        <v>798</v>
      </c>
      <c r="E398" s="671">
        <f t="shared" si="85"/>
        <v>0</v>
      </c>
      <c r="F398" s="1450">
        <v>0</v>
      </c>
      <c r="G398" s="1450">
        <v>0</v>
      </c>
      <c r="H398" s="1450">
        <v>0</v>
      </c>
      <c r="I398" s="1450">
        <v>0</v>
      </c>
      <c r="J398" s="1450">
        <v>0</v>
      </c>
      <c r="K398" s="1450">
        <v>0</v>
      </c>
      <c r="L398" s="671">
        <f t="shared" si="86"/>
        <v>0</v>
      </c>
      <c r="M398" s="404"/>
      <c r="N398" s="404"/>
      <c r="O398" s="404"/>
      <c r="P398" s="404"/>
      <c r="Q398" s="404"/>
      <c r="R398" s="404"/>
      <c r="S398" s="404"/>
      <c r="T398" s="404"/>
      <c r="U398" s="404"/>
      <c r="V398" s="404"/>
      <c r="W398" s="404"/>
      <c r="X398" s="404"/>
      <c r="Y398" s="404"/>
      <c r="Z398" s="404"/>
    </row>
    <row r="399" spans="1:26" s="404" customFormat="1" ht="18.75" customHeight="1">
      <c r="A399" s="7">
        <v>226</v>
      </c>
      <c r="B399" s="544">
        <v>6700</v>
      </c>
      <c r="C399" s="1795" t="s">
        <v>851</v>
      </c>
      <c r="D399" s="1796"/>
      <c r="E399" s="545">
        <f aca="true" t="shared" si="87" ref="E399:L399">+E400+E401</f>
        <v>0</v>
      </c>
      <c r="F399" s="545">
        <f t="shared" si="87"/>
        <v>0</v>
      </c>
      <c r="G399" s="545">
        <f t="shared" si="87"/>
        <v>0</v>
      </c>
      <c r="H399" s="545">
        <f t="shared" si="87"/>
        <v>0</v>
      </c>
      <c r="I399" s="574">
        <f t="shared" si="87"/>
        <v>0</v>
      </c>
      <c r="J399" s="575">
        <f t="shared" si="87"/>
        <v>0</v>
      </c>
      <c r="K399" s="576">
        <f t="shared" si="87"/>
        <v>0</v>
      </c>
      <c r="L399" s="577">
        <f t="shared" si="87"/>
        <v>0</v>
      </c>
      <c r="M399" s="402"/>
      <c r="N399" s="402"/>
      <c r="O399" s="402"/>
      <c r="P399" s="402"/>
      <c r="Q399" s="402"/>
      <c r="R399" s="402"/>
      <c r="S399" s="402"/>
      <c r="T399" s="402"/>
      <c r="U399" s="402"/>
      <c r="V399" s="402"/>
      <c r="W399" s="402"/>
      <c r="X399" s="402"/>
      <c r="Y399" s="402"/>
      <c r="Z399" s="402"/>
    </row>
    <row r="400" spans="1:12" ht="18.75" customHeight="1">
      <c r="A400" s="10">
        <v>227</v>
      </c>
      <c r="B400" s="345"/>
      <c r="C400" s="346">
        <v>6701</v>
      </c>
      <c r="D400" s="347" t="s">
        <v>852</v>
      </c>
      <c r="E400" s="671">
        <f t="shared" si="85"/>
        <v>0</v>
      </c>
      <c r="F400" s="670"/>
      <c r="G400" s="670"/>
      <c r="H400" s="1450">
        <v>0</v>
      </c>
      <c r="I400" s="578"/>
      <c r="J400" s="579"/>
      <c r="K400" s="1450">
        <v>0</v>
      </c>
      <c r="L400" s="671">
        <f t="shared" si="86"/>
        <v>0</v>
      </c>
    </row>
    <row r="401" spans="1:26" ht="18.75" customHeight="1">
      <c r="A401" s="8">
        <v>228</v>
      </c>
      <c r="B401" s="345"/>
      <c r="C401" s="351">
        <v>6702</v>
      </c>
      <c r="D401" s="385" t="s">
        <v>48</v>
      </c>
      <c r="E401" s="671">
        <f t="shared" si="85"/>
        <v>0</v>
      </c>
      <c r="F401" s="676"/>
      <c r="G401" s="676"/>
      <c r="H401" s="1450">
        <v>0</v>
      </c>
      <c r="I401" s="588"/>
      <c r="J401" s="589"/>
      <c r="K401" s="1450">
        <v>0</v>
      </c>
      <c r="L401" s="671">
        <f t="shared" si="86"/>
        <v>0</v>
      </c>
      <c r="M401" s="404"/>
      <c r="N401" s="404"/>
      <c r="O401" s="404"/>
      <c r="P401" s="404"/>
      <c r="Q401" s="404"/>
      <c r="R401" s="404"/>
      <c r="S401" s="404"/>
      <c r="T401" s="404"/>
      <c r="U401" s="404"/>
      <c r="V401" s="404"/>
      <c r="W401" s="404"/>
      <c r="X401" s="404"/>
      <c r="Y401" s="404"/>
      <c r="Z401" s="404"/>
    </row>
    <row r="402" spans="1:26" s="404" customFormat="1" ht="18.75" customHeight="1">
      <c r="A402" s="7">
        <v>230</v>
      </c>
      <c r="B402" s="544">
        <v>6900</v>
      </c>
      <c r="C402" s="1795" t="s">
        <v>799</v>
      </c>
      <c r="D402" s="1796"/>
      <c r="E402" s="545">
        <f aca="true" t="shared" si="88" ref="E402:L402">SUM(E403:E408)</f>
        <v>0</v>
      </c>
      <c r="F402" s="545">
        <f t="shared" si="88"/>
        <v>0</v>
      </c>
      <c r="G402" s="545">
        <f t="shared" si="88"/>
        <v>0</v>
      </c>
      <c r="H402" s="545">
        <f t="shared" si="88"/>
        <v>0</v>
      </c>
      <c r="I402" s="574">
        <f t="shared" si="88"/>
        <v>0</v>
      </c>
      <c r="J402" s="575">
        <f t="shared" si="88"/>
        <v>0</v>
      </c>
      <c r="K402" s="576">
        <f t="shared" si="88"/>
        <v>0</v>
      </c>
      <c r="L402" s="577">
        <f t="shared" si="88"/>
        <v>0</v>
      </c>
      <c r="M402" s="402"/>
      <c r="N402" s="402"/>
      <c r="O402" s="402"/>
      <c r="P402" s="402"/>
      <c r="Q402" s="402"/>
      <c r="R402" s="402"/>
      <c r="S402" s="402"/>
      <c r="T402" s="402"/>
      <c r="U402" s="402"/>
      <c r="V402" s="402"/>
      <c r="W402" s="402"/>
      <c r="X402" s="402"/>
      <c r="Y402" s="402"/>
      <c r="Z402" s="402"/>
    </row>
    <row r="403" spans="1:12" ht="18.75" customHeight="1">
      <c r="A403" s="8">
        <v>231</v>
      </c>
      <c r="B403" s="357"/>
      <c r="C403" s="561">
        <v>6901</v>
      </c>
      <c r="D403" s="347" t="s">
        <v>853</v>
      </c>
      <c r="E403" s="671">
        <f t="shared" si="85"/>
        <v>0</v>
      </c>
      <c r="F403" s="1450">
        <v>0</v>
      </c>
      <c r="G403" s="1451">
        <v>0</v>
      </c>
      <c r="H403" s="1451">
        <v>0</v>
      </c>
      <c r="I403" s="1450">
        <v>0</v>
      </c>
      <c r="J403" s="1451">
        <v>0</v>
      </c>
      <c r="K403" s="1451">
        <v>0</v>
      </c>
      <c r="L403" s="671">
        <f t="shared" si="86"/>
        <v>0</v>
      </c>
    </row>
    <row r="404" spans="1:26" ht="18.75" customHeight="1">
      <c r="A404" s="8">
        <v>235</v>
      </c>
      <c r="B404" s="357"/>
      <c r="C404" s="348">
        <v>6905</v>
      </c>
      <c r="D404" s="383" t="s">
        <v>1873</v>
      </c>
      <c r="E404" s="671">
        <f t="shared" si="85"/>
        <v>0</v>
      </c>
      <c r="F404" s="1452">
        <v>0</v>
      </c>
      <c r="G404" s="1453">
        <v>0</v>
      </c>
      <c r="H404" s="1453">
        <v>0</v>
      </c>
      <c r="I404" s="1452">
        <v>0</v>
      </c>
      <c r="J404" s="1453">
        <v>0</v>
      </c>
      <c r="K404" s="1453">
        <v>0</v>
      </c>
      <c r="L404" s="671">
        <f t="shared" si="86"/>
        <v>0</v>
      </c>
      <c r="M404" s="404"/>
      <c r="N404" s="404"/>
      <c r="O404" s="404"/>
      <c r="P404" s="404"/>
      <c r="Q404" s="404"/>
      <c r="R404" s="404"/>
      <c r="S404" s="404"/>
      <c r="T404" s="404"/>
      <c r="U404" s="404"/>
      <c r="V404" s="404"/>
      <c r="W404" s="404"/>
      <c r="X404" s="404"/>
      <c r="Y404" s="404"/>
      <c r="Z404" s="404"/>
    </row>
    <row r="405" spans="1:12" ht="18.75" customHeight="1">
      <c r="A405" s="8">
        <v>240</v>
      </c>
      <c r="B405" s="357"/>
      <c r="C405" s="348">
        <v>6906</v>
      </c>
      <c r="D405" s="383" t="s">
        <v>1874</v>
      </c>
      <c r="E405" s="671">
        <f t="shared" si="85"/>
        <v>0</v>
      </c>
      <c r="F405" s="1452">
        <v>0</v>
      </c>
      <c r="G405" s="1453">
        <v>0</v>
      </c>
      <c r="H405" s="1453">
        <v>0</v>
      </c>
      <c r="I405" s="1452">
        <v>0</v>
      </c>
      <c r="J405" s="1453">
        <v>0</v>
      </c>
      <c r="K405" s="1453">
        <v>0</v>
      </c>
      <c r="L405" s="671">
        <f t="shared" si="86"/>
        <v>0</v>
      </c>
    </row>
    <row r="406" spans="1:12" ht="18.75" customHeight="1">
      <c r="A406" s="8">
        <v>245</v>
      </c>
      <c r="B406" s="357"/>
      <c r="C406" s="348">
        <v>6907</v>
      </c>
      <c r="D406" s="383" t="s">
        <v>1465</v>
      </c>
      <c r="E406" s="671">
        <f t="shared" si="85"/>
        <v>0</v>
      </c>
      <c r="F406" s="1452">
        <v>0</v>
      </c>
      <c r="G406" s="1453">
        <v>0</v>
      </c>
      <c r="H406" s="1453">
        <v>0</v>
      </c>
      <c r="I406" s="1452">
        <v>0</v>
      </c>
      <c r="J406" s="1453">
        <v>0</v>
      </c>
      <c r="K406" s="1453">
        <v>0</v>
      </c>
      <c r="L406" s="671">
        <f t="shared" si="86"/>
        <v>0</v>
      </c>
    </row>
    <row r="407" spans="1:12" ht="18.75" customHeight="1">
      <c r="A407" s="8">
        <v>250</v>
      </c>
      <c r="B407" s="357"/>
      <c r="C407" s="348">
        <v>6908</v>
      </c>
      <c r="D407" s="383" t="s">
        <v>854</v>
      </c>
      <c r="E407" s="671">
        <f t="shared" si="85"/>
        <v>0</v>
      </c>
      <c r="F407" s="1452">
        <v>0</v>
      </c>
      <c r="G407" s="1453">
        <v>0</v>
      </c>
      <c r="H407" s="1453">
        <v>0</v>
      </c>
      <c r="I407" s="1452">
        <v>0</v>
      </c>
      <c r="J407" s="1453">
        <v>0</v>
      </c>
      <c r="K407" s="1453">
        <v>0</v>
      </c>
      <c r="L407" s="671">
        <f t="shared" si="86"/>
        <v>0</v>
      </c>
    </row>
    <row r="408" spans="1:12" ht="18.75" customHeight="1" thickBot="1">
      <c r="A408" s="8">
        <v>255</v>
      </c>
      <c r="B408" s="357"/>
      <c r="C408" s="351">
        <v>6909</v>
      </c>
      <c r="D408" s="385" t="s">
        <v>855</v>
      </c>
      <c r="E408" s="671">
        <f t="shared" si="85"/>
        <v>0</v>
      </c>
      <c r="F408" s="1454">
        <v>0</v>
      </c>
      <c r="G408" s="1455">
        <v>0</v>
      </c>
      <c r="H408" s="1455">
        <v>0</v>
      </c>
      <c r="I408" s="1454">
        <v>0</v>
      </c>
      <c r="J408" s="1455">
        <v>0</v>
      </c>
      <c r="K408" s="1455">
        <v>0</v>
      </c>
      <c r="L408" s="671">
        <f t="shared" si="86"/>
        <v>0</v>
      </c>
    </row>
    <row r="409" spans="1:12" ht="20.25" customHeight="1" thickBot="1">
      <c r="A409" s="13">
        <v>260</v>
      </c>
      <c r="B409" s="1043"/>
      <c r="C409" s="692" t="s">
        <v>1020</v>
      </c>
      <c r="D409" s="1494" t="s">
        <v>1869</v>
      </c>
      <c r="E409" s="548">
        <f aca="true" t="shared" si="89" ref="E409:L409">SUM(E351,E365,E373,E378,E381,E386,E389,E392,E395,E396,E399,E402)</f>
        <v>688726</v>
      </c>
      <c r="F409" s="548">
        <f t="shared" si="89"/>
        <v>688726</v>
      </c>
      <c r="G409" s="548">
        <f t="shared" si="89"/>
        <v>0</v>
      </c>
      <c r="H409" s="548">
        <f t="shared" si="89"/>
        <v>0</v>
      </c>
      <c r="I409" s="595">
        <f>SUM(I351,I365,I373,I378,I381,I386,I389,I392,I395,I396,I399,I402)</f>
        <v>555439</v>
      </c>
      <c r="J409" s="596">
        <f t="shared" si="89"/>
        <v>6239</v>
      </c>
      <c r="K409" s="596">
        <f t="shared" si="89"/>
        <v>0</v>
      </c>
      <c r="L409" s="596">
        <f t="shared" si="89"/>
        <v>561678</v>
      </c>
    </row>
    <row r="410" spans="1:12" ht="17.25" thickBot="1" thickTop="1">
      <c r="A410" s="13">
        <v>261</v>
      </c>
      <c r="B410" s="1490" t="s">
        <v>1431</v>
      </c>
      <c r="C410" s="1491" t="s">
        <v>571</v>
      </c>
      <c r="D410" s="1481" t="s">
        <v>1441</v>
      </c>
      <c r="E410" s="683"/>
      <c r="F410" s="1516"/>
      <c r="G410" s="1516"/>
      <c r="H410" s="604"/>
      <c r="I410" s="598"/>
      <c r="J410" s="599"/>
      <c r="K410" s="598"/>
      <c r="L410" s="600"/>
    </row>
    <row r="411" spans="1:12" ht="16.5" thickBot="1">
      <c r="A411" s="13">
        <v>262</v>
      </c>
      <c r="B411" s="1492"/>
      <c r="C411" s="1493"/>
      <c r="D411" s="1493" t="s">
        <v>1870</v>
      </c>
      <c r="E411" s="605"/>
      <c r="F411" s="605"/>
      <c r="G411" s="605"/>
      <c r="H411" s="606"/>
      <c r="I411" s="601"/>
      <c r="J411" s="602"/>
      <c r="K411" s="601"/>
      <c r="L411" s="603"/>
    </row>
    <row r="412" spans="1:26" s="404" customFormat="1" ht="18" customHeight="1">
      <c r="A412" s="16">
        <v>265</v>
      </c>
      <c r="B412" s="544">
        <v>7400</v>
      </c>
      <c r="C412" s="1795" t="s">
        <v>1332</v>
      </c>
      <c r="D412" s="1796"/>
      <c r="E412" s="546">
        <f>F412+G412+H412</f>
        <v>0</v>
      </c>
      <c r="F412" s="1515"/>
      <c r="G412" s="1515"/>
      <c r="H412" s="1453">
        <v>0</v>
      </c>
      <c r="I412" s="1467"/>
      <c r="J412" s="1468"/>
      <c r="K412" s="1453">
        <v>0</v>
      </c>
      <c r="L412" s="546">
        <f>I412+J412+K412</f>
        <v>0</v>
      </c>
      <c r="M412" s="402"/>
      <c r="N412" s="402"/>
      <c r="O412" s="402"/>
      <c r="P412" s="402"/>
      <c r="Q412" s="402"/>
      <c r="R412" s="402"/>
      <c r="S412" s="402"/>
      <c r="T412" s="402"/>
      <c r="U412" s="402"/>
      <c r="V412" s="402"/>
      <c r="W412" s="402"/>
      <c r="X412" s="402"/>
      <c r="Y412" s="402"/>
      <c r="Z412" s="402"/>
    </row>
    <row r="413" spans="1:26" s="404" customFormat="1" ht="18" customHeight="1">
      <c r="A413" s="16">
        <v>275</v>
      </c>
      <c r="B413" s="544">
        <v>7500</v>
      </c>
      <c r="C413" s="1795" t="s">
        <v>856</v>
      </c>
      <c r="D413" s="1796"/>
      <c r="E413" s="546">
        <f>F413+G413+H413</f>
        <v>0</v>
      </c>
      <c r="F413" s="1515"/>
      <c r="G413" s="1515"/>
      <c r="H413" s="1453">
        <v>0</v>
      </c>
      <c r="I413" s="1467"/>
      <c r="J413" s="1468"/>
      <c r="K413" s="1453">
        <v>0</v>
      </c>
      <c r="L413" s="546">
        <f>I413+J413+K413</f>
        <v>0</v>
      </c>
      <c r="M413" s="402"/>
      <c r="N413" s="402"/>
      <c r="O413" s="402"/>
      <c r="P413" s="402"/>
      <c r="Q413" s="402"/>
      <c r="R413" s="402"/>
      <c r="S413" s="402"/>
      <c r="T413" s="402"/>
      <c r="U413" s="402"/>
      <c r="V413" s="402"/>
      <c r="W413" s="402"/>
      <c r="X413" s="402"/>
      <c r="Y413" s="402"/>
      <c r="Z413" s="402"/>
    </row>
    <row r="414" spans="1:12" s="404" customFormat="1" ht="18" customHeight="1">
      <c r="A414" s="7">
        <v>285</v>
      </c>
      <c r="B414" s="544">
        <v>7600</v>
      </c>
      <c r="C414" s="1795" t="s">
        <v>800</v>
      </c>
      <c r="D414" s="1796"/>
      <c r="E414" s="546">
        <f>F414+G414+H414</f>
        <v>0</v>
      </c>
      <c r="F414" s="1515"/>
      <c r="G414" s="1515"/>
      <c r="H414" s="1453">
        <v>0</v>
      </c>
      <c r="I414" s="1467"/>
      <c r="J414" s="1468"/>
      <c r="K414" s="1453">
        <v>0</v>
      </c>
      <c r="L414" s="546">
        <f>I414+J414+K414</f>
        <v>0</v>
      </c>
    </row>
    <row r="415" spans="1:12" s="404" customFormat="1" ht="18" customHeight="1">
      <c r="A415" s="7">
        <v>295</v>
      </c>
      <c r="B415" s="544">
        <v>7700</v>
      </c>
      <c r="C415" s="1795" t="s">
        <v>801</v>
      </c>
      <c r="D415" s="1796"/>
      <c r="E415" s="546">
        <f>F415+G415+H415</f>
        <v>0</v>
      </c>
      <c r="F415" s="1455">
        <v>0</v>
      </c>
      <c r="G415" s="1455">
        <v>0</v>
      </c>
      <c r="H415" s="1455">
        <v>0</v>
      </c>
      <c r="I415" s="1455">
        <v>0</v>
      </c>
      <c r="J415" s="1455">
        <v>0</v>
      </c>
      <c r="K415" s="1455">
        <v>0</v>
      </c>
      <c r="L415" s="546">
        <f>I415+J415+K415</f>
        <v>0</v>
      </c>
    </row>
    <row r="416" spans="1:12" s="404" customFormat="1" ht="18.75" customHeight="1">
      <c r="A416" s="7">
        <v>305</v>
      </c>
      <c r="B416" s="544">
        <v>7800</v>
      </c>
      <c r="C416" s="1795" t="s">
        <v>466</v>
      </c>
      <c r="D416" s="1796"/>
      <c r="E416" s="545">
        <f aca="true" t="shared" si="90" ref="E416:L416">+E417+E418</f>
        <v>0</v>
      </c>
      <c r="F416" s="545">
        <f t="shared" si="90"/>
        <v>0</v>
      </c>
      <c r="G416" s="545">
        <f t="shared" si="90"/>
        <v>0</v>
      </c>
      <c r="H416" s="545">
        <f t="shared" si="90"/>
        <v>0</v>
      </c>
      <c r="I416" s="574">
        <f t="shared" si="90"/>
        <v>0</v>
      </c>
      <c r="J416" s="575">
        <f t="shared" si="90"/>
        <v>0</v>
      </c>
      <c r="K416" s="576">
        <f t="shared" si="90"/>
        <v>0</v>
      </c>
      <c r="L416" s="577">
        <f t="shared" si="90"/>
        <v>0</v>
      </c>
    </row>
    <row r="417" spans="1:26" ht="18" customHeight="1">
      <c r="A417" s="10">
        <v>308</v>
      </c>
      <c r="B417" s="345"/>
      <c r="C417" s="346">
        <v>7833</v>
      </c>
      <c r="D417" s="347" t="s">
        <v>857</v>
      </c>
      <c r="E417" s="670"/>
      <c r="F417" s="670"/>
      <c r="G417" s="670"/>
      <c r="H417" s="1453">
        <v>0</v>
      </c>
      <c r="I417" s="578"/>
      <c r="J417" s="579"/>
      <c r="K417" s="1453">
        <v>0</v>
      </c>
      <c r="L417" s="580"/>
      <c r="M417" s="404"/>
      <c r="N417" s="404"/>
      <c r="O417" s="404"/>
      <c r="P417" s="404"/>
      <c r="Q417" s="404"/>
      <c r="R417" s="404"/>
      <c r="S417" s="404"/>
      <c r="T417" s="404"/>
      <c r="U417" s="404"/>
      <c r="V417" s="404"/>
      <c r="W417" s="404"/>
      <c r="X417" s="404"/>
      <c r="Y417" s="404"/>
      <c r="Z417" s="404"/>
    </row>
    <row r="418" spans="1:26" ht="16.5" thickBot="1">
      <c r="A418" s="8">
        <v>310</v>
      </c>
      <c r="B418" s="345"/>
      <c r="C418" s="371">
        <v>7888</v>
      </c>
      <c r="D418" s="384" t="s">
        <v>1463</v>
      </c>
      <c r="E418" s="684"/>
      <c r="F418" s="684"/>
      <c r="G418" s="684"/>
      <c r="H418" s="1455">
        <v>0</v>
      </c>
      <c r="I418" s="588"/>
      <c r="J418" s="589"/>
      <c r="K418" s="1455">
        <v>0</v>
      </c>
      <c r="L418" s="590"/>
      <c r="M418" s="404"/>
      <c r="N418" s="404"/>
      <c r="O418" s="404"/>
      <c r="P418" s="404"/>
      <c r="Q418" s="404"/>
      <c r="R418" s="404"/>
      <c r="S418" s="404"/>
      <c r="T418" s="404"/>
      <c r="U418" s="404"/>
      <c r="V418" s="404"/>
      <c r="W418" s="404"/>
      <c r="X418" s="404"/>
      <c r="Y418" s="404"/>
      <c r="Z418" s="404"/>
    </row>
    <row r="419" spans="1:12" ht="20.25" customHeight="1" thickBot="1">
      <c r="A419" s="8">
        <v>315</v>
      </c>
      <c r="B419" s="1402"/>
      <c r="C419" s="1403" t="s">
        <v>1020</v>
      </c>
      <c r="D419" s="1495" t="s">
        <v>1330</v>
      </c>
      <c r="E419" s="549">
        <f aca="true" t="shared" si="91" ref="E419:L419">SUM(E412,E413,E414,E415,E416)</f>
        <v>0</v>
      </c>
      <c r="F419" s="549">
        <f t="shared" si="91"/>
        <v>0</v>
      </c>
      <c r="G419" s="549">
        <f>SUM(G412,G413,G414,G415,G416)</f>
        <v>0</v>
      </c>
      <c r="H419" s="549">
        <f t="shared" si="91"/>
        <v>0</v>
      </c>
      <c r="I419" s="1404">
        <f t="shared" si="91"/>
        <v>0</v>
      </c>
      <c r="J419" s="1405">
        <f t="shared" si="91"/>
        <v>0</v>
      </c>
      <c r="K419" s="1405">
        <f t="shared" si="91"/>
        <v>0</v>
      </c>
      <c r="L419" s="597">
        <f t="shared" si="91"/>
        <v>0</v>
      </c>
    </row>
    <row r="420" spans="1:12" ht="15" customHeight="1" thickTop="1">
      <c r="A420" s="8"/>
      <c r="B420" s="765"/>
      <c r="C420" s="765"/>
      <c r="D420" s="1115"/>
      <c r="E420" s="765"/>
      <c r="F420" s="765"/>
      <c r="G420" s="765"/>
      <c r="H420" s="765"/>
      <c r="I420" s="765"/>
      <c r="J420" s="765"/>
      <c r="K420" s="765"/>
      <c r="L420" s="765"/>
    </row>
    <row r="421" spans="1:12" ht="15">
      <c r="A421" s="8"/>
      <c r="B421" s="1406"/>
      <c r="C421" s="1406"/>
      <c r="D421" s="1407"/>
      <c r="E421" s="1408"/>
      <c r="F421" s="1408"/>
      <c r="G421" s="1408"/>
      <c r="H421" s="1408"/>
      <c r="I421" s="1408"/>
      <c r="J421" s="1408"/>
      <c r="K421" s="1408"/>
      <c r="L421" s="1408"/>
    </row>
    <row r="422" spans="1:12" ht="15">
      <c r="A422" s="8"/>
      <c r="B422" s="765"/>
      <c r="C422" s="1112"/>
      <c r="D422" s="1139"/>
      <c r="E422" s="766"/>
      <c r="F422" s="766"/>
      <c r="G422" s="766"/>
      <c r="H422" s="766"/>
      <c r="I422" s="766"/>
      <c r="J422" s="766"/>
      <c r="K422" s="766"/>
      <c r="L422" s="766"/>
    </row>
    <row r="423" spans="1:12" ht="21" customHeight="1">
      <c r="A423" s="8"/>
      <c r="B423" s="1797" t="str">
        <f>$B$7</f>
        <v>ОТЧЕТНИ ДАННИ ПО ЕБК ЗА ИЗПЪЛНЕНИЕТО НА БЮДЖЕТА</v>
      </c>
      <c r="C423" s="1798"/>
      <c r="D423" s="1798"/>
      <c r="E423" s="766"/>
      <c r="F423" s="766"/>
      <c r="G423" s="766"/>
      <c r="H423" s="766"/>
      <c r="I423" s="766"/>
      <c r="J423" s="766"/>
      <c r="K423" s="766"/>
      <c r="L423" s="1156"/>
    </row>
    <row r="424" spans="1:12" ht="18.75" customHeight="1">
      <c r="A424" s="8"/>
      <c r="B424" s="765"/>
      <c r="C424" s="1112"/>
      <c r="D424" s="1139"/>
      <c r="E424" s="1140" t="s">
        <v>1452</v>
      </c>
      <c r="F424" s="1140"/>
      <c r="G424" s="1140"/>
      <c r="H424" s="1140" t="s">
        <v>1377</v>
      </c>
      <c r="I424" s="766"/>
      <c r="J424" s="766"/>
      <c r="K424" s="766"/>
      <c r="L424" s="766"/>
    </row>
    <row r="425" spans="1:12" ht="27" customHeight="1">
      <c r="A425" s="8"/>
      <c r="B425" s="1751" t="str">
        <f>$B$9</f>
        <v>ПГТ Н.Й.Вапцаров</v>
      </c>
      <c r="C425" s="1752"/>
      <c r="D425" s="1753"/>
      <c r="E425" s="1059" t="str">
        <f>$E$9</f>
        <v>01.01.2021</v>
      </c>
      <c r="F425" s="1381" t="str">
        <f>$F$9</f>
        <v>30.06.2021</v>
      </c>
      <c r="G425" s="766"/>
      <c r="H425" s="766"/>
      <c r="I425" s="766"/>
      <c r="J425" s="766"/>
      <c r="K425" s="402"/>
      <c r="L425" s="402"/>
    </row>
    <row r="426" spans="1:12" ht="15">
      <c r="A426" s="8"/>
      <c r="B426" s="1145" t="str">
        <f>$B$10</f>
        <v>                                                            (наименование на разпоредителя с бюджет)</v>
      </c>
      <c r="C426" s="765"/>
      <c r="D426" s="1115"/>
      <c r="E426" s="766"/>
      <c r="F426" s="766"/>
      <c r="G426" s="766"/>
      <c r="H426" s="766"/>
      <c r="I426" s="766"/>
      <c r="J426" s="766"/>
      <c r="K426" s="402"/>
      <c r="L426" s="402"/>
    </row>
    <row r="427" spans="1:12" ht="5.25" customHeight="1">
      <c r="A427" s="8"/>
      <c r="B427" s="1145"/>
      <c r="C427" s="765"/>
      <c r="D427" s="1115"/>
      <c r="E427" s="1273"/>
      <c r="F427" s="766"/>
      <c r="G427" s="766"/>
      <c r="H427" s="766"/>
      <c r="I427" s="766"/>
      <c r="J427" s="766"/>
      <c r="K427" s="402"/>
      <c r="L427" s="402"/>
    </row>
    <row r="428" spans="1:12" ht="27.75" customHeight="1">
      <c r="A428" s="8"/>
      <c r="B428" s="1792" t="e">
        <f>$B$12</f>
        <v>#N/A</v>
      </c>
      <c r="C428" s="1793"/>
      <c r="D428" s="1794"/>
      <c r="E428" s="1382" t="s">
        <v>359</v>
      </c>
      <c r="F428" s="1267" t="str">
        <f>$F$12</f>
        <v>1003</v>
      </c>
      <c r="G428" s="766"/>
      <c r="H428" s="766"/>
      <c r="I428" s="766"/>
      <c r="J428" s="766"/>
      <c r="K428" s="402"/>
      <c r="L428" s="402"/>
    </row>
    <row r="429" spans="1:12" ht="15.75">
      <c r="A429" s="8"/>
      <c r="B429" s="1383" t="str">
        <f>$B$13</f>
        <v>                                             (наименование на първостепенния разпоредител с бюджет)</v>
      </c>
      <c r="C429" s="1114"/>
      <c r="D429" s="766"/>
      <c r="E429" s="1273"/>
      <c r="F429" s="766"/>
      <c r="G429" s="766"/>
      <c r="H429" s="766"/>
      <c r="I429" s="766"/>
      <c r="J429" s="766"/>
      <c r="K429" s="402"/>
      <c r="L429" s="402"/>
    </row>
    <row r="430" spans="1:12" ht="18">
      <c r="A430" s="8"/>
      <c r="B430" s="766"/>
      <c r="C430" s="766"/>
      <c r="D430" s="1461" t="s">
        <v>479</v>
      </c>
      <c r="E430" s="1155">
        <f>$E$15</f>
        <v>0</v>
      </c>
      <c r="F430" s="1456">
        <f>+$H$15</f>
        <v>0</v>
      </c>
      <c r="G430" s="766"/>
      <c r="H430" s="766"/>
      <c r="I430" s="766"/>
      <c r="J430" s="766"/>
      <c r="K430" s="402"/>
      <c r="L430" s="402"/>
    </row>
    <row r="431" spans="1:12" ht="21" customHeight="1">
      <c r="A431" s="8"/>
      <c r="B431" s="766"/>
      <c r="C431" s="766"/>
      <c r="D431" s="766"/>
      <c r="E431" s="766"/>
      <c r="F431" s="766"/>
      <c r="G431" s="766"/>
      <c r="H431" s="766"/>
      <c r="I431" s="766"/>
      <c r="J431" s="766"/>
      <c r="K431" s="766"/>
      <c r="L431" s="766"/>
    </row>
    <row r="432" spans="1:12" ht="22.5" customHeight="1" thickBot="1">
      <c r="A432" s="8"/>
      <c r="B432" s="1409"/>
      <c r="C432" s="1112"/>
      <c r="D432" s="1134"/>
      <c r="E432" s="766"/>
      <c r="F432" s="766"/>
      <c r="G432" s="766"/>
      <c r="H432" s="1158"/>
      <c r="I432" s="1158"/>
      <c r="J432" s="1158"/>
      <c r="K432" s="1158"/>
      <c r="L432" s="1159" t="s">
        <v>567</v>
      </c>
    </row>
    <row r="433" spans="1:12" ht="48" customHeight="1">
      <c r="A433" s="8"/>
      <c r="B433" s="1410"/>
      <c r="C433" s="1410"/>
      <c r="D433" s="1411" t="s">
        <v>1469</v>
      </c>
      <c r="E433" s="1412" t="s">
        <v>1931</v>
      </c>
      <c r="F433" s="1170" t="s">
        <v>1914</v>
      </c>
      <c r="G433" s="1171" t="s">
        <v>1915</v>
      </c>
      <c r="H433" s="1172" t="s">
        <v>1916</v>
      </c>
      <c r="I433" s="1170" t="s">
        <v>1914</v>
      </c>
      <c r="J433" s="1171" t="s">
        <v>1915</v>
      </c>
      <c r="K433" s="1172" t="s">
        <v>1916</v>
      </c>
      <c r="L433" s="751" t="s">
        <v>432</v>
      </c>
    </row>
    <row r="434" spans="1:12" ht="18.75" thickBot="1">
      <c r="A434" s="8"/>
      <c r="B434" s="1413"/>
      <c r="C434" s="1175"/>
      <c r="D434" s="1414" t="s">
        <v>338</v>
      </c>
      <c r="E434" s="1416" t="s">
        <v>1918</v>
      </c>
      <c r="F434" s="567" t="s">
        <v>1884</v>
      </c>
      <c r="G434" s="567" t="s">
        <v>874</v>
      </c>
      <c r="H434" s="567" t="s">
        <v>875</v>
      </c>
      <c r="I434" s="1417" t="s">
        <v>846</v>
      </c>
      <c r="J434" s="567" t="s">
        <v>334</v>
      </c>
      <c r="K434" s="567" t="s">
        <v>1920</v>
      </c>
      <c r="L434" s="1416" t="s">
        <v>1921</v>
      </c>
    </row>
    <row r="435" spans="1:12" ht="21" customHeight="1" thickTop="1">
      <c r="A435" s="8"/>
      <c r="B435" s="1112"/>
      <c r="C435" s="1265"/>
      <c r="D435" s="1418" t="s">
        <v>1468</v>
      </c>
      <c r="E435" s="1419">
        <f aca="true" t="shared" si="92" ref="E435:L435">+E164-E295+E409+E419</f>
        <v>-114156</v>
      </c>
      <c r="F435" s="1419">
        <f t="shared" si="92"/>
        <v>-114156</v>
      </c>
      <c r="G435" s="1419">
        <f t="shared" si="92"/>
        <v>0</v>
      </c>
      <c r="H435" s="1419">
        <f t="shared" si="92"/>
        <v>0</v>
      </c>
      <c r="I435" s="1420">
        <f t="shared" si="92"/>
        <v>218228</v>
      </c>
      <c r="J435" s="1421">
        <f t="shared" si="92"/>
        <v>6239</v>
      </c>
      <c r="K435" s="1421">
        <f t="shared" si="92"/>
        <v>0</v>
      </c>
      <c r="L435" s="1422">
        <f t="shared" si="92"/>
        <v>224467</v>
      </c>
    </row>
    <row r="436" spans="1:12" ht="16.5" thickBot="1">
      <c r="A436" s="8"/>
      <c r="B436" s="1112"/>
      <c r="C436" s="1113"/>
      <c r="D436" s="1423" t="s">
        <v>1467</v>
      </c>
      <c r="E436" s="1424">
        <f aca="true" t="shared" si="93" ref="E436:L437">+E587</f>
        <v>114156</v>
      </c>
      <c r="F436" s="1424">
        <f t="shared" si="93"/>
        <v>114156</v>
      </c>
      <c r="G436" s="1424">
        <f t="shared" si="93"/>
        <v>0</v>
      </c>
      <c r="H436" s="1424">
        <f t="shared" si="93"/>
        <v>0</v>
      </c>
      <c r="I436" s="1425">
        <f t="shared" si="93"/>
        <v>-218228</v>
      </c>
      <c r="J436" s="1426">
        <f t="shared" si="93"/>
        <v>-6239</v>
      </c>
      <c r="K436" s="1426">
        <f t="shared" si="93"/>
        <v>0</v>
      </c>
      <c r="L436" s="1427">
        <f t="shared" si="93"/>
        <v>-224467</v>
      </c>
    </row>
    <row r="437" spans="1:12" ht="18.75" customHeight="1" thickTop="1">
      <c r="A437" s="8"/>
      <c r="B437" s="1112"/>
      <c r="C437" s="1113"/>
      <c r="D437" s="1435">
        <f>+IF(+SUM(E437:L437)=0,0,"Контрола: дефицит/излишък = финансиране с обратен знак (V. + VІ. = 0)")</f>
        <v>0</v>
      </c>
      <c r="E437" s="1088">
        <f t="shared" si="93"/>
        <v>0</v>
      </c>
      <c r="F437" s="1088">
        <f t="shared" si="93"/>
        <v>0</v>
      </c>
      <c r="G437" s="1088">
        <f t="shared" si="93"/>
        <v>0</v>
      </c>
      <c r="H437" s="1089">
        <f t="shared" si="93"/>
        <v>0</v>
      </c>
      <c r="I437" s="1090">
        <f t="shared" si="93"/>
        <v>0</v>
      </c>
      <c r="J437" s="1090">
        <f t="shared" si="93"/>
        <v>0</v>
      </c>
      <c r="K437" s="1090">
        <f t="shared" si="93"/>
        <v>0</v>
      </c>
      <c r="L437" s="1090">
        <f t="shared" si="93"/>
        <v>0</v>
      </c>
    </row>
    <row r="438" spans="1:12" ht="15">
      <c r="A438" s="8"/>
      <c r="B438" s="1428"/>
      <c r="C438" s="1428"/>
      <c r="D438" s="1429"/>
      <c r="E438" s="1430"/>
      <c r="F438" s="1430"/>
      <c r="G438" s="1430"/>
      <c r="H438" s="1430"/>
      <c r="I438" s="1430"/>
      <c r="J438" s="1430"/>
      <c r="K438" s="1430"/>
      <c r="L438" s="1430"/>
    </row>
    <row r="439" spans="1:12" ht="20.25" customHeight="1">
      <c r="A439" s="8"/>
      <c r="B439" s="1749" t="str">
        <f>$B$7</f>
        <v>ОТЧЕТНИ ДАННИ ПО ЕБК ЗА ИЗПЪЛНЕНИЕТО НА БЮДЖЕТА</v>
      </c>
      <c r="C439" s="1750"/>
      <c r="D439" s="1750"/>
      <c r="E439" s="766"/>
      <c r="F439" s="766"/>
      <c r="G439" s="766"/>
      <c r="H439" s="766"/>
      <c r="I439" s="766"/>
      <c r="J439" s="766"/>
      <c r="K439" s="766"/>
      <c r="L439" s="1138"/>
    </row>
    <row r="440" spans="1:12" ht="18.75" customHeight="1">
      <c r="A440" s="8"/>
      <c r="B440" s="765"/>
      <c r="C440" s="1112"/>
      <c r="D440" s="1139"/>
      <c r="E440" s="1140" t="s">
        <v>1452</v>
      </c>
      <c r="F440" s="1140"/>
      <c r="G440" s="1140"/>
      <c r="H440" s="1140" t="s">
        <v>1377</v>
      </c>
      <c r="I440" s="766"/>
      <c r="J440" s="766"/>
      <c r="K440" s="766"/>
      <c r="L440" s="766"/>
    </row>
    <row r="441" spans="1:12" ht="27" customHeight="1">
      <c r="A441" s="8"/>
      <c r="B441" s="1751" t="str">
        <f>$B$9</f>
        <v>ПГТ Н.Й.Вапцаров</v>
      </c>
      <c r="C441" s="1752"/>
      <c r="D441" s="1753"/>
      <c r="E441" s="1059" t="str">
        <f>$E$9</f>
        <v>01.01.2021</v>
      </c>
      <c r="F441" s="1381" t="str">
        <f>$F$9</f>
        <v>30.06.2021</v>
      </c>
      <c r="G441" s="766"/>
      <c r="H441" s="766"/>
      <c r="I441" s="766"/>
      <c r="J441" s="766"/>
      <c r="K441" s="402"/>
      <c r="L441" s="402"/>
    </row>
    <row r="442" spans="1:12" ht="15">
      <c r="A442" s="8"/>
      <c r="B442" s="1145" t="str">
        <f>$B$10</f>
        <v>                                                            (наименование на разпоредителя с бюджет)</v>
      </c>
      <c r="C442" s="765"/>
      <c r="D442" s="1115"/>
      <c r="E442" s="766"/>
      <c r="F442" s="766"/>
      <c r="G442" s="766"/>
      <c r="H442" s="766"/>
      <c r="I442" s="766"/>
      <c r="J442" s="766"/>
      <c r="K442" s="402"/>
      <c r="L442" s="402"/>
    </row>
    <row r="443" spans="1:12" ht="5.25" customHeight="1">
      <c r="A443" s="8"/>
      <c r="B443" s="1145"/>
      <c r="C443" s="765"/>
      <c r="D443" s="1115"/>
      <c r="E443" s="1273"/>
      <c r="F443" s="766"/>
      <c r="G443" s="766"/>
      <c r="H443" s="766"/>
      <c r="I443" s="766"/>
      <c r="J443" s="766"/>
      <c r="K443" s="402"/>
      <c r="L443" s="402"/>
    </row>
    <row r="444" spans="1:12" ht="27" customHeight="1">
      <c r="A444" s="8"/>
      <c r="B444" s="1792" t="e">
        <f>$B$12</f>
        <v>#N/A</v>
      </c>
      <c r="C444" s="1793"/>
      <c r="D444" s="1794"/>
      <c r="E444" s="1382" t="s">
        <v>359</v>
      </c>
      <c r="F444" s="1267" t="str">
        <f>$F$12</f>
        <v>1003</v>
      </c>
      <c r="G444" s="766"/>
      <c r="H444" s="766"/>
      <c r="I444" s="766"/>
      <c r="J444" s="766"/>
      <c r="K444" s="402"/>
      <c r="L444" s="402"/>
    </row>
    <row r="445" spans="1:12" ht="15">
      <c r="A445" s="8"/>
      <c r="B445" s="766"/>
      <c r="C445" s="1114"/>
      <c r="D445" s="766"/>
      <c r="E445" s="1273"/>
      <c r="F445" s="766"/>
      <c r="G445" s="766"/>
      <c r="H445" s="766"/>
      <c r="I445" s="766"/>
      <c r="J445" s="766"/>
      <c r="K445" s="402"/>
      <c r="L445" s="402"/>
    </row>
    <row r="446" spans="1:12" ht="18">
      <c r="A446" s="8"/>
      <c r="B446" s="1153"/>
      <c r="C446" s="766"/>
      <c r="D446" s="1461" t="s">
        <v>479</v>
      </c>
      <c r="E446" s="1155">
        <f>$E$15</f>
        <v>0</v>
      </c>
      <c r="F446" s="1456">
        <f>+$H$15</f>
        <v>0</v>
      </c>
      <c r="G446" s="766"/>
      <c r="H446" s="1156"/>
      <c r="I446" s="766"/>
      <c r="J446" s="1156"/>
      <c r="K446" s="402"/>
      <c r="L446" s="402"/>
    </row>
    <row r="447" spans="1:12" ht="14.25" customHeight="1" thickBot="1">
      <c r="A447" s="8"/>
      <c r="B447" s="765"/>
      <c r="C447" s="1112"/>
      <c r="D447" s="1139"/>
      <c r="E447" s="766"/>
      <c r="F447" s="766"/>
      <c r="G447" s="766"/>
      <c r="H447" s="1158"/>
      <c r="I447" s="1158"/>
      <c r="J447" s="1158"/>
      <c r="K447" s="1158"/>
      <c r="L447" s="1159" t="s">
        <v>567</v>
      </c>
    </row>
    <row r="448" spans="1:12" ht="22.5" customHeight="1">
      <c r="A448" s="8"/>
      <c r="B448" s="1436" t="s">
        <v>486</v>
      </c>
      <c r="C448" s="1437"/>
      <c r="D448" s="1440"/>
      <c r="E448" s="1742" t="s">
        <v>1917</v>
      </c>
      <c r="F448" s="1743"/>
      <c r="G448" s="1743"/>
      <c r="H448" s="1744"/>
      <c r="I448" s="521" t="s">
        <v>373</v>
      </c>
      <c r="J448" s="1164"/>
      <c r="K448" s="1163"/>
      <c r="L448" s="1165"/>
    </row>
    <row r="449" spans="1:12" ht="60" customHeight="1">
      <c r="A449" s="8"/>
      <c r="B449" s="1438" t="s">
        <v>1431</v>
      </c>
      <c r="C449" s="1439" t="s">
        <v>571</v>
      </c>
      <c r="D449" s="1431" t="s">
        <v>1867</v>
      </c>
      <c r="E449" s="1542" t="s">
        <v>1937</v>
      </c>
      <c r="F449" s="1542" t="s">
        <v>1908</v>
      </c>
      <c r="G449" s="1542" t="s">
        <v>1922</v>
      </c>
      <c r="H449" s="1542" t="s">
        <v>1909</v>
      </c>
      <c r="I449" s="1542" t="s">
        <v>1910</v>
      </c>
      <c r="J449" s="1542" t="s">
        <v>1911</v>
      </c>
      <c r="K449" s="1542" t="s">
        <v>1912</v>
      </c>
      <c r="L449" s="1543" t="s">
        <v>1938</v>
      </c>
    </row>
    <row r="450" spans="1:12" ht="18">
      <c r="A450" s="8">
        <v>1</v>
      </c>
      <c r="B450" s="1432"/>
      <c r="C450" s="1433"/>
      <c r="D450" s="1434" t="s">
        <v>1442</v>
      </c>
      <c r="E450" s="1415" t="s">
        <v>1883</v>
      </c>
      <c r="F450" s="1415" t="s">
        <v>1884</v>
      </c>
      <c r="G450" s="1415" t="s">
        <v>874</v>
      </c>
      <c r="H450" s="1415" t="s">
        <v>875</v>
      </c>
      <c r="I450" s="1417" t="s">
        <v>846</v>
      </c>
      <c r="J450" s="567" t="s">
        <v>334</v>
      </c>
      <c r="K450" s="567" t="s">
        <v>1920</v>
      </c>
      <c r="L450" s="568" t="s">
        <v>1919</v>
      </c>
    </row>
    <row r="451" spans="1:26" s="404" customFormat="1" ht="18.75" customHeight="1">
      <c r="A451" s="7">
        <v>5</v>
      </c>
      <c r="B451" s="573">
        <v>7000</v>
      </c>
      <c r="C451" s="1788" t="s">
        <v>1334</v>
      </c>
      <c r="D451" s="1789"/>
      <c r="E451" s="686">
        <f>SUM(E452:E454)</f>
        <v>0</v>
      </c>
      <c r="F451" s="686">
        <f aca="true" t="shared" si="94" ref="F451:L451">SUM(F452:F454)</f>
        <v>0</v>
      </c>
      <c r="G451" s="686">
        <f t="shared" si="94"/>
        <v>0</v>
      </c>
      <c r="H451" s="686">
        <f t="shared" si="94"/>
        <v>0</v>
      </c>
      <c r="I451" s="736">
        <f t="shared" si="94"/>
        <v>0</v>
      </c>
      <c r="J451" s="737">
        <f t="shared" si="94"/>
        <v>0</v>
      </c>
      <c r="K451" s="738">
        <f t="shared" si="94"/>
        <v>0</v>
      </c>
      <c r="L451" s="712">
        <f t="shared" si="94"/>
        <v>0</v>
      </c>
      <c r="M451" s="402"/>
      <c r="N451" s="402"/>
      <c r="O451" s="402"/>
      <c r="P451" s="402"/>
      <c r="Q451" s="402"/>
      <c r="R451" s="402"/>
      <c r="S451" s="402"/>
      <c r="T451" s="402"/>
      <c r="U451" s="402"/>
      <c r="V451" s="402"/>
      <c r="W451" s="402"/>
      <c r="X451" s="402"/>
      <c r="Y451" s="402"/>
      <c r="Z451" s="402"/>
    </row>
    <row r="452" spans="1:12" ht="18.75" customHeight="1">
      <c r="A452" s="8">
        <v>10</v>
      </c>
      <c r="B452" s="434"/>
      <c r="C452" s="346">
        <v>7001</v>
      </c>
      <c r="D452" s="513" t="s">
        <v>802</v>
      </c>
      <c r="E452" s="673">
        <f>SUM(F452:H452)</f>
        <v>0</v>
      </c>
      <c r="F452" s="670"/>
      <c r="G452" s="670"/>
      <c r="H452" s="1448">
        <v>0</v>
      </c>
      <c r="I452" s="580"/>
      <c r="J452" s="580"/>
      <c r="K452" s="1448">
        <v>0</v>
      </c>
      <c r="L452" s="583">
        <f>SUM(I452:K452)</f>
        <v>0</v>
      </c>
    </row>
    <row r="453" spans="1:26" ht="18.75" customHeight="1">
      <c r="A453" s="9">
        <v>20</v>
      </c>
      <c r="B453" s="434"/>
      <c r="C453" s="348">
        <v>7003</v>
      </c>
      <c r="D453" s="383" t="s">
        <v>1335</v>
      </c>
      <c r="E453" s="673">
        <f>SUM(F453:H453)</f>
        <v>0</v>
      </c>
      <c r="F453" s="673"/>
      <c r="H453" s="1448">
        <v>0</v>
      </c>
      <c r="I453" s="581"/>
      <c r="J453" s="582"/>
      <c r="K453" s="1448">
        <v>0</v>
      </c>
      <c r="L453" s="583">
        <f>SUM(I453:K453)</f>
        <v>0</v>
      </c>
      <c r="M453" s="404"/>
      <c r="N453" s="404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404"/>
    </row>
    <row r="454" spans="1:12" ht="18.75" customHeight="1">
      <c r="A454" s="9">
        <v>25</v>
      </c>
      <c r="B454" s="434"/>
      <c r="C454" s="351">
        <v>7010</v>
      </c>
      <c r="D454" s="387" t="s">
        <v>1336</v>
      </c>
      <c r="E454" s="673">
        <f>SUM(F454:H454)</f>
        <v>0</v>
      </c>
      <c r="F454" s="676"/>
      <c r="G454" s="676"/>
      <c r="H454" s="1448">
        <v>0</v>
      </c>
      <c r="I454" s="588"/>
      <c r="J454" s="589"/>
      <c r="K454" s="1448">
        <v>0</v>
      </c>
      <c r="L454" s="583">
        <f>SUM(I454:K454)</f>
        <v>0</v>
      </c>
    </row>
    <row r="455" spans="1:26" s="404" customFormat="1" ht="18.75" customHeight="1">
      <c r="A455" s="7">
        <v>30</v>
      </c>
      <c r="B455" s="573">
        <v>7100</v>
      </c>
      <c r="C455" s="1787" t="s">
        <v>1337</v>
      </c>
      <c r="D455" s="1787"/>
      <c r="E455" s="685">
        <f aca="true" t="shared" si="95" ref="E455:L455">+E456+E457</f>
        <v>0</v>
      </c>
      <c r="F455" s="685">
        <f t="shared" si="95"/>
        <v>0</v>
      </c>
      <c r="G455" s="685">
        <f>+F456+F457</f>
        <v>0</v>
      </c>
      <c r="H455" s="685">
        <f>+G456+G457</f>
        <v>0</v>
      </c>
      <c r="I455" s="739">
        <f t="shared" si="95"/>
        <v>0</v>
      </c>
      <c r="J455" s="737">
        <f t="shared" si="95"/>
        <v>0</v>
      </c>
      <c r="K455" s="737">
        <f t="shared" si="95"/>
        <v>0</v>
      </c>
      <c r="L455" s="712">
        <f t="shared" si="95"/>
        <v>0</v>
      </c>
      <c r="M455" s="402"/>
      <c r="N455" s="402"/>
      <c r="O455" s="402"/>
      <c r="P455" s="402"/>
      <c r="Q455" s="402"/>
      <c r="R455" s="402"/>
      <c r="S455" s="402"/>
      <c r="T455" s="402"/>
      <c r="U455" s="402"/>
      <c r="V455" s="402"/>
      <c r="W455" s="402"/>
      <c r="X455" s="402"/>
      <c r="Y455" s="402"/>
      <c r="Z455" s="402"/>
    </row>
    <row r="456" spans="1:12" ht="18.75" customHeight="1">
      <c r="A456" s="8">
        <v>35</v>
      </c>
      <c r="B456" s="434"/>
      <c r="C456" s="346">
        <v>7101</v>
      </c>
      <c r="D456" s="520" t="s">
        <v>1338</v>
      </c>
      <c r="E456" s="673">
        <f>SUM(F456:H456)</f>
        <v>0</v>
      </c>
      <c r="F456" s="670"/>
      <c r="G456" s="670"/>
      <c r="H456" s="1448">
        <v>0</v>
      </c>
      <c r="I456" s="578"/>
      <c r="J456" s="579"/>
      <c r="K456" s="1448">
        <v>0</v>
      </c>
      <c r="L456" s="583">
        <f>SUM(I456:K456)</f>
        <v>0</v>
      </c>
    </row>
    <row r="457" spans="1:26" ht="18.75" customHeight="1">
      <c r="A457" s="8">
        <v>40</v>
      </c>
      <c r="B457" s="434"/>
      <c r="C457" s="351">
        <v>7102</v>
      </c>
      <c r="D457" s="387" t="s">
        <v>1339</v>
      </c>
      <c r="E457" s="673">
        <f>SUM(F457:H457)</f>
        <v>0</v>
      </c>
      <c r="F457" s="676"/>
      <c r="G457" s="676"/>
      <c r="H457" s="1448">
        <v>0</v>
      </c>
      <c r="I457" s="588"/>
      <c r="J457" s="589"/>
      <c r="K457" s="1448">
        <v>0</v>
      </c>
      <c r="L457" s="583">
        <f>SUM(I457:K457)</f>
        <v>0</v>
      </c>
      <c r="M457" s="404"/>
      <c r="N457" s="404"/>
      <c r="O457" s="404"/>
      <c r="P457" s="404"/>
      <c r="Q457" s="404"/>
      <c r="R457" s="404"/>
      <c r="S457" s="404"/>
      <c r="T457" s="404"/>
      <c r="U457" s="404"/>
      <c r="V457" s="404"/>
      <c r="W457" s="404"/>
      <c r="X457" s="404"/>
      <c r="Y457" s="404"/>
      <c r="Z457" s="404"/>
    </row>
    <row r="458" spans="1:26" s="404" customFormat="1" ht="18.75" customHeight="1">
      <c r="A458" s="7">
        <v>45</v>
      </c>
      <c r="B458" s="573">
        <v>7200</v>
      </c>
      <c r="C458" s="1787" t="s">
        <v>1340</v>
      </c>
      <c r="D458" s="1787"/>
      <c r="E458" s="685">
        <f aca="true" t="shared" si="96" ref="E458:L458">+E459+E460</f>
        <v>0</v>
      </c>
      <c r="F458" s="685">
        <f t="shared" si="96"/>
        <v>0</v>
      </c>
      <c r="G458" s="685">
        <f t="shared" si="96"/>
        <v>0</v>
      </c>
      <c r="H458" s="685">
        <f t="shared" si="96"/>
        <v>0</v>
      </c>
      <c r="I458" s="739">
        <f t="shared" si="96"/>
        <v>0</v>
      </c>
      <c r="J458" s="737">
        <f t="shared" si="96"/>
        <v>0</v>
      </c>
      <c r="K458" s="737">
        <f t="shared" si="96"/>
        <v>0</v>
      </c>
      <c r="L458" s="712">
        <f t="shared" si="96"/>
        <v>0</v>
      </c>
      <c r="M458" s="402"/>
      <c r="N458" s="402"/>
      <c r="O458" s="402"/>
      <c r="P458" s="402"/>
      <c r="Q458" s="402"/>
      <c r="R458" s="402"/>
      <c r="S458" s="402"/>
      <c r="T458" s="402"/>
      <c r="U458" s="402"/>
      <c r="V458" s="402"/>
      <c r="W458" s="402"/>
      <c r="X458" s="402"/>
      <c r="Y458" s="402"/>
      <c r="Z458" s="402"/>
    </row>
    <row r="459" spans="1:12" ht="18.75" customHeight="1">
      <c r="A459" s="8">
        <v>50</v>
      </c>
      <c r="B459" s="434"/>
      <c r="C459" s="693">
        <v>7201</v>
      </c>
      <c r="D459" s="694" t="s">
        <v>1341</v>
      </c>
      <c r="E459" s="673">
        <f>SUM(F459:H459)</f>
        <v>0</v>
      </c>
      <c r="F459" s="695"/>
      <c r="G459" s="695"/>
      <c r="H459" s="1448">
        <v>0</v>
      </c>
      <c r="I459" s="740"/>
      <c r="J459" s="741"/>
      <c r="K459" s="1448">
        <v>0</v>
      </c>
      <c r="L459" s="583">
        <f>SUM(I459:K459)</f>
        <v>0</v>
      </c>
    </row>
    <row r="460" spans="1:26" ht="18.75" customHeight="1">
      <c r="A460" s="8">
        <v>55</v>
      </c>
      <c r="B460" s="434"/>
      <c r="C460" s="371">
        <v>7202</v>
      </c>
      <c r="D460" s="696" t="s">
        <v>1342</v>
      </c>
      <c r="E460" s="673">
        <f>SUM(F460:H460)</f>
        <v>0</v>
      </c>
      <c r="F460" s="684"/>
      <c r="G460" s="684"/>
      <c r="H460" s="1448">
        <v>0</v>
      </c>
      <c r="I460" s="641"/>
      <c r="J460" s="642"/>
      <c r="K460" s="1448">
        <v>0</v>
      </c>
      <c r="L460" s="583">
        <f>SUM(I460:K460)</f>
        <v>0</v>
      </c>
      <c r="M460" s="404"/>
      <c r="N460" s="404"/>
      <c r="O460" s="404"/>
      <c r="P460" s="404"/>
      <c r="Q460" s="404"/>
      <c r="R460" s="404"/>
      <c r="S460" s="404"/>
      <c r="T460" s="404"/>
      <c r="U460" s="404"/>
      <c r="V460" s="404"/>
      <c r="W460" s="404"/>
      <c r="X460" s="404"/>
      <c r="Y460" s="404"/>
      <c r="Z460" s="404"/>
    </row>
    <row r="461" spans="1:26" s="404" customFormat="1" ht="18.75" customHeight="1">
      <c r="A461" s="7">
        <v>60</v>
      </c>
      <c r="B461" s="573">
        <v>7300</v>
      </c>
      <c r="C461" s="1788" t="s">
        <v>1343</v>
      </c>
      <c r="D461" s="1789"/>
      <c r="E461" s="685">
        <f aca="true" t="shared" si="97" ref="E461:L461">SUM(E462:E467)</f>
        <v>0</v>
      </c>
      <c r="F461" s="685">
        <f t="shared" si="97"/>
        <v>0</v>
      </c>
      <c r="G461" s="685">
        <f t="shared" si="97"/>
        <v>0</v>
      </c>
      <c r="H461" s="685">
        <f t="shared" si="97"/>
        <v>0</v>
      </c>
      <c r="I461" s="739">
        <f t="shared" si="97"/>
        <v>0</v>
      </c>
      <c r="J461" s="1470">
        <f t="shared" si="97"/>
        <v>0</v>
      </c>
      <c r="K461" s="737">
        <f t="shared" si="97"/>
        <v>0</v>
      </c>
      <c r="L461" s="1471">
        <f t="shared" si="97"/>
        <v>0</v>
      </c>
      <c r="M461" s="402"/>
      <c r="N461" s="402"/>
      <c r="O461" s="402"/>
      <c r="P461" s="402"/>
      <c r="Q461" s="402"/>
      <c r="R461" s="402"/>
      <c r="S461" s="402"/>
      <c r="T461" s="402"/>
      <c r="U461" s="402"/>
      <c r="V461" s="402"/>
      <c r="W461" s="402"/>
      <c r="X461" s="402"/>
      <c r="Y461" s="402"/>
      <c r="Z461" s="402"/>
    </row>
    <row r="462" spans="1:12" ht="18.75" customHeight="1">
      <c r="A462" s="8">
        <v>65</v>
      </c>
      <c r="B462" s="345"/>
      <c r="C462" s="693">
        <v>7320</v>
      </c>
      <c r="D462" s="697" t="s">
        <v>1344</v>
      </c>
      <c r="E462" s="673">
        <f>SUM(F462:H462)</f>
        <v>0</v>
      </c>
      <c r="F462" s="698"/>
      <c r="G462" s="698"/>
      <c r="H462" s="1448">
        <v>0</v>
      </c>
      <c r="I462" s="740"/>
      <c r="J462" s="579"/>
      <c r="K462" s="1448">
        <v>0</v>
      </c>
      <c r="L462" s="583">
        <f>SUM(I462:K462)</f>
        <v>0</v>
      </c>
    </row>
    <row r="463" spans="1:26" ht="31.5">
      <c r="A463" s="8">
        <v>85</v>
      </c>
      <c r="B463" s="345"/>
      <c r="C463" s="371">
        <v>7369</v>
      </c>
      <c r="D463" s="708" t="s">
        <v>1345</v>
      </c>
      <c r="E463" s="673">
        <f aca="true" t="shared" si="98" ref="E463:E491">SUM(F463:H463)</f>
        <v>0</v>
      </c>
      <c r="F463" s="709"/>
      <c r="G463" s="709"/>
      <c r="H463" s="1448">
        <v>0</v>
      </c>
      <c r="I463" s="641"/>
      <c r="J463" s="585"/>
      <c r="K463" s="1448">
        <v>0</v>
      </c>
      <c r="L463" s="583">
        <f aca="true" t="shared" si="99" ref="L463:L492">SUM(I463:K463)</f>
        <v>0</v>
      </c>
      <c r="M463" s="404"/>
      <c r="N463" s="404"/>
      <c r="O463" s="404"/>
      <c r="P463" s="404"/>
      <c r="Q463" s="404"/>
      <c r="R463" s="404"/>
      <c r="S463" s="404"/>
      <c r="T463" s="404"/>
      <c r="U463" s="404"/>
      <c r="V463" s="404"/>
      <c r="W463" s="404"/>
      <c r="X463" s="404"/>
      <c r="Y463" s="404"/>
      <c r="Z463" s="404"/>
    </row>
    <row r="464" spans="1:12" ht="31.5">
      <c r="A464" s="8">
        <v>90</v>
      </c>
      <c r="B464" s="345"/>
      <c r="C464" s="432">
        <v>7370</v>
      </c>
      <c r="D464" s="433" t="s">
        <v>1346</v>
      </c>
      <c r="E464" s="673">
        <f t="shared" si="98"/>
        <v>0</v>
      </c>
      <c r="F464" s="710"/>
      <c r="G464" s="710"/>
      <c r="H464" s="1448">
        <v>0</v>
      </c>
      <c r="I464" s="742"/>
      <c r="J464" s="743"/>
      <c r="K464" s="1448">
        <v>0</v>
      </c>
      <c r="L464" s="583">
        <f t="shared" si="99"/>
        <v>0</v>
      </c>
    </row>
    <row r="465" spans="1:12" ht="18.75" customHeight="1">
      <c r="A465" s="8">
        <v>95</v>
      </c>
      <c r="B465" s="345"/>
      <c r="C465" s="693">
        <v>7391</v>
      </c>
      <c r="D465" s="699" t="s">
        <v>1347</v>
      </c>
      <c r="E465" s="673">
        <f t="shared" si="98"/>
        <v>0</v>
      </c>
      <c r="F465" s="695"/>
      <c r="G465" s="695"/>
      <c r="H465" s="1448">
        <v>0</v>
      </c>
      <c r="I465" s="740"/>
      <c r="J465" s="587"/>
      <c r="K465" s="1448">
        <v>0</v>
      </c>
      <c r="L465" s="583">
        <f t="shared" si="99"/>
        <v>0</v>
      </c>
    </row>
    <row r="466" spans="1:12" ht="18.75" customHeight="1">
      <c r="A466" s="8">
        <v>100</v>
      </c>
      <c r="B466" s="345"/>
      <c r="C466" s="348">
        <v>7392</v>
      </c>
      <c r="D466" s="512" t="s">
        <v>1348</v>
      </c>
      <c r="E466" s="673">
        <f t="shared" si="98"/>
        <v>0</v>
      </c>
      <c r="F466" s="1448">
        <v>0</v>
      </c>
      <c r="G466" s="1448">
        <v>0</v>
      </c>
      <c r="H466" s="1448">
        <v>0</v>
      </c>
      <c r="I466" s="1448">
        <v>0</v>
      </c>
      <c r="J466" s="1448">
        <v>0</v>
      </c>
      <c r="K466" s="1448">
        <v>0</v>
      </c>
      <c r="L466" s="583">
        <f t="shared" si="99"/>
        <v>0</v>
      </c>
    </row>
    <row r="467" spans="1:12" ht="18.75" customHeight="1">
      <c r="A467" s="8">
        <v>105</v>
      </c>
      <c r="B467" s="345"/>
      <c r="C467" s="371">
        <v>7393</v>
      </c>
      <c r="D467" s="382" t="s">
        <v>1349</v>
      </c>
      <c r="E467" s="673">
        <f t="shared" si="98"/>
        <v>0</v>
      </c>
      <c r="F467" s="684"/>
      <c r="G467" s="684"/>
      <c r="H467" s="1448">
        <v>0</v>
      </c>
      <c r="I467" s="641"/>
      <c r="J467" s="589"/>
      <c r="K467" s="1448">
        <v>0</v>
      </c>
      <c r="L467" s="583">
        <f t="shared" si="99"/>
        <v>0</v>
      </c>
    </row>
    <row r="468" spans="1:59" s="417" customFormat="1" ht="18.75" customHeight="1">
      <c r="A468" s="11">
        <v>110</v>
      </c>
      <c r="B468" s="573">
        <v>7900</v>
      </c>
      <c r="C468" s="1790" t="s">
        <v>1350</v>
      </c>
      <c r="D468" s="1791"/>
      <c r="E468" s="687">
        <f aca="true" t="shared" si="100" ref="E468:L468">+E469+E470</f>
        <v>0</v>
      </c>
      <c r="F468" s="687">
        <f t="shared" si="100"/>
        <v>0</v>
      </c>
      <c r="G468" s="687">
        <f t="shared" si="100"/>
        <v>0</v>
      </c>
      <c r="H468" s="687">
        <f t="shared" si="100"/>
        <v>0</v>
      </c>
      <c r="I468" s="744">
        <f t="shared" si="100"/>
        <v>0</v>
      </c>
      <c r="J468" s="745">
        <f t="shared" si="100"/>
        <v>0</v>
      </c>
      <c r="K468" s="745">
        <f t="shared" si="100"/>
        <v>0</v>
      </c>
      <c r="L468" s="713">
        <f t="shared" si="100"/>
        <v>0</v>
      </c>
      <c r="M468" s="402"/>
      <c r="N468" s="402"/>
      <c r="O468" s="402"/>
      <c r="P468" s="402"/>
      <c r="Q468" s="402"/>
      <c r="R468" s="402"/>
      <c r="S468" s="402"/>
      <c r="T468" s="402"/>
      <c r="U468" s="402"/>
      <c r="V468" s="402"/>
      <c r="W468" s="402"/>
      <c r="X468" s="402"/>
      <c r="Y468" s="402"/>
      <c r="Z468" s="402"/>
      <c r="AA468" s="418"/>
      <c r="AB468" s="419"/>
      <c r="AC468" s="419"/>
      <c r="AD468" s="420"/>
      <c r="AE468" s="419"/>
      <c r="AF468" s="419"/>
      <c r="AG468" s="420"/>
      <c r="AH468" s="421"/>
      <c r="AI468" s="421"/>
      <c r="AJ468" s="422"/>
      <c r="AK468" s="421"/>
      <c r="AL468" s="421"/>
      <c r="AM468" s="422"/>
      <c r="AN468" s="421"/>
      <c r="AO468" s="421"/>
      <c r="AP468" s="423"/>
      <c r="AQ468" s="421"/>
      <c r="AR468" s="421"/>
      <c r="AS468" s="422"/>
      <c r="AT468" s="421"/>
      <c r="AU468" s="421"/>
      <c r="AV468" s="422"/>
      <c r="AW468" s="421"/>
      <c r="AX468" s="422"/>
      <c r="AY468" s="423"/>
      <c r="AZ468" s="422"/>
      <c r="BA468" s="422"/>
      <c r="BB468" s="421"/>
      <c r="BC468" s="421"/>
      <c r="BD468" s="422"/>
      <c r="BE468" s="421"/>
      <c r="BG468" s="421"/>
    </row>
    <row r="469" spans="1:245" s="428" customFormat="1" ht="18.75" customHeight="1">
      <c r="A469" s="26">
        <v>115</v>
      </c>
      <c r="B469" s="345"/>
      <c r="C469" s="700">
        <v>7901</v>
      </c>
      <c r="D469" s="701" t="s">
        <v>1351</v>
      </c>
      <c r="E469" s="673">
        <f t="shared" si="98"/>
        <v>0</v>
      </c>
      <c r="F469" s="1448">
        <v>0</v>
      </c>
      <c r="G469" s="1448">
        <v>0</v>
      </c>
      <c r="H469" s="1448">
        <v>0</v>
      </c>
      <c r="I469" s="1448">
        <v>0</v>
      </c>
      <c r="J469" s="1448">
        <v>0</v>
      </c>
      <c r="K469" s="1448">
        <v>0</v>
      </c>
      <c r="L469" s="583">
        <f t="shared" si="99"/>
        <v>0</v>
      </c>
      <c r="M469" s="402"/>
      <c r="N469" s="402"/>
      <c r="O469" s="402"/>
      <c r="P469" s="402"/>
      <c r="Q469" s="402"/>
      <c r="R469" s="402"/>
      <c r="S469" s="402"/>
      <c r="T469" s="402"/>
      <c r="U469" s="402"/>
      <c r="V469" s="402"/>
      <c r="W469" s="402"/>
      <c r="X469" s="402"/>
      <c r="Y469" s="402"/>
      <c r="Z469" s="402"/>
      <c r="AA469" s="424"/>
      <c r="AB469" s="424"/>
      <c r="AC469" s="425"/>
      <c r="AD469" s="424"/>
      <c r="AE469" s="424"/>
      <c r="AF469" s="425"/>
      <c r="AG469" s="424"/>
      <c r="AH469" s="424"/>
      <c r="AI469" s="425"/>
      <c r="AJ469" s="424"/>
      <c r="AK469" s="424"/>
      <c r="AL469" s="425"/>
      <c r="AM469" s="424"/>
      <c r="AN469" s="424"/>
      <c r="AO469" s="426"/>
      <c r="AP469" s="424"/>
      <c r="AQ469" s="424"/>
      <c r="AR469" s="425"/>
      <c r="AS469" s="424"/>
      <c r="AT469" s="424"/>
      <c r="AU469" s="425"/>
      <c r="AV469" s="424"/>
      <c r="AW469" s="425"/>
      <c r="AX469" s="426"/>
      <c r="AY469" s="425"/>
      <c r="AZ469" s="425"/>
      <c r="BA469" s="424"/>
      <c r="BB469" s="424"/>
      <c r="BC469" s="425"/>
      <c r="BD469" s="424"/>
      <c r="BE469" s="427"/>
      <c r="BF469" s="424"/>
      <c r="BG469" s="427"/>
      <c r="BH469" s="427"/>
      <c r="BI469" s="427"/>
      <c r="BJ469" s="427"/>
      <c r="BK469" s="427"/>
      <c r="BL469" s="427"/>
      <c r="BM469" s="427"/>
      <c r="BN469" s="427"/>
      <c r="BO469" s="427"/>
      <c r="BP469" s="427"/>
      <c r="BQ469" s="427"/>
      <c r="BR469" s="427"/>
      <c r="BS469" s="427"/>
      <c r="BT469" s="427"/>
      <c r="BU469" s="427"/>
      <c r="BV469" s="427"/>
      <c r="BW469" s="427"/>
      <c r="BX469" s="427"/>
      <c r="BY469" s="427"/>
      <c r="BZ469" s="427"/>
      <c r="CA469" s="427"/>
      <c r="CB469" s="427"/>
      <c r="CC469" s="427"/>
      <c r="CD469" s="427"/>
      <c r="CE469" s="427"/>
      <c r="CF469" s="427"/>
      <c r="CG469" s="427"/>
      <c r="CH469" s="427"/>
      <c r="CI469" s="427"/>
      <c r="CJ469" s="427"/>
      <c r="CK469" s="427"/>
      <c r="CL469" s="427"/>
      <c r="CM469" s="427"/>
      <c r="CN469" s="427"/>
      <c r="CO469" s="427"/>
      <c r="CP469" s="427"/>
      <c r="CQ469" s="427"/>
      <c r="CR469" s="427"/>
      <c r="CS469" s="427"/>
      <c r="CT469" s="427"/>
      <c r="CU469" s="427"/>
      <c r="CV469" s="427"/>
      <c r="CW469" s="427"/>
      <c r="CX469" s="427"/>
      <c r="CY469" s="427"/>
      <c r="CZ469" s="427"/>
      <c r="DA469" s="427"/>
      <c r="DB469" s="427"/>
      <c r="DC469" s="427"/>
      <c r="DD469" s="427"/>
      <c r="DE469" s="427"/>
      <c r="DF469" s="427"/>
      <c r="DG469" s="427"/>
      <c r="DH469" s="427"/>
      <c r="DI469" s="427"/>
      <c r="DJ469" s="427"/>
      <c r="DK469" s="427"/>
      <c r="DL469" s="427"/>
      <c r="DM469" s="427"/>
      <c r="DN469" s="427"/>
      <c r="DO469" s="427"/>
      <c r="DP469" s="427"/>
      <c r="DQ469" s="427"/>
      <c r="DR469" s="427"/>
      <c r="DS469" s="427"/>
      <c r="DT469" s="427"/>
      <c r="DU469" s="427"/>
      <c r="DV469" s="427"/>
      <c r="DW469" s="427"/>
      <c r="DX469" s="427"/>
      <c r="DY469" s="427"/>
      <c r="DZ469" s="427"/>
      <c r="EA469" s="427"/>
      <c r="EB469" s="427"/>
      <c r="EC469" s="427"/>
      <c r="ED469" s="427"/>
      <c r="EE469" s="427"/>
      <c r="EF469" s="427"/>
      <c r="EG469" s="427"/>
      <c r="EH469" s="427"/>
      <c r="EI469" s="427"/>
      <c r="EJ469" s="427"/>
      <c r="EK469" s="427"/>
      <c r="EL469" s="427"/>
      <c r="EM469" s="427"/>
      <c r="EN469" s="427"/>
      <c r="EO469" s="427"/>
      <c r="EP469" s="427"/>
      <c r="EQ469" s="427"/>
      <c r="ER469" s="427"/>
      <c r="ES469" s="427"/>
      <c r="ET469" s="427"/>
      <c r="EU469" s="427"/>
      <c r="EV469" s="427"/>
      <c r="EW469" s="427"/>
      <c r="EX469" s="427"/>
      <c r="EY469" s="427"/>
      <c r="EZ469" s="427"/>
      <c r="FA469" s="427"/>
      <c r="FB469" s="427"/>
      <c r="FC469" s="427"/>
      <c r="FD469" s="427"/>
      <c r="FE469" s="427"/>
      <c r="FF469" s="427"/>
      <c r="FG469" s="427"/>
      <c r="FH469" s="427"/>
      <c r="FI469" s="427"/>
      <c r="FJ469" s="427"/>
      <c r="FK469" s="427"/>
      <c r="FL469" s="427"/>
      <c r="FM469" s="427"/>
      <c r="FN469" s="427"/>
      <c r="FO469" s="427"/>
      <c r="FP469" s="427"/>
      <c r="FQ469" s="427"/>
      <c r="FR469" s="427"/>
      <c r="FS469" s="427"/>
      <c r="FT469" s="427"/>
      <c r="FU469" s="427"/>
      <c r="FV469" s="427"/>
      <c r="FW469" s="427"/>
      <c r="FX469" s="427"/>
      <c r="FY469" s="427"/>
      <c r="FZ469" s="427"/>
      <c r="GA469" s="427"/>
      <c r="GB469" s="427"/>
      <c r="GC469" s="427"/>
      <c r="GD469" s="427"/>
      <c r="GE469" s="427"/>
      <c r="GF469" s="427"/>
      <c r="GG469" s="427"/>
      <c r="GH469" s="427"/>
      <c r="GI469" s="427"/>
      <c r="GJ469" s="427"/>
      <c r="GK469" s="427"/>
      <c r="GL469" s="427"/>
      <c r="GM469" s="427"/>
      <c r="GN469" s="427"/>
      <c r="GO469" s="427"/>
      <c r="GP469" s="427"/>
      <c r="GQ469" s="427"/>
      <c r="GR469" s="427"/>
      <c r="GS469" s="427"/>
      <c r="GT469" s="427"/>
      <c r="GU469" s="427"/>
      <c r="GV469" s="427"/>
      <c r="GW469" s="427"/>
      <c r="GX469" s="427"/>
      <c r="GY469" s="427"/>
      <c r="GZ469" s="427"/>
      <c r="HA469" s="427"/>
      <c r="HB469" s="427"/>
      <c r="HC469" s="427"/>
      <c r="HD469" s="427"/>
      <c r="HE469" s="427"/>
      <c r="HF469" s="427"/>
      <c r="HG469" s="427"/>
      <c r="HH469" s="427"/>
      <c r="HI469" s="427"/>
      <c r="HJ469" s="427"/>
      <c r="HK469" s="427"/>
      <c r="HL469" s="427"/>
      <c r="HM469" s="427"/>
      <c r="HN469" s="427"/>
      <c r="HO469" s="427"/>
      <c r="HP469" s="427"/>
      <c r="HQ469" s="427"/>
      <c r="HR469" s="427"/>
      <c r="HS469" s="427"/>
      <c r="HT469" s="427"/>
      <c r="HU469" s="427"/>
      <c r="HV469" s="427"/>
      <c r="HW469" s="427"/>
      <c r="HX469" s="427"/>
      <c r="HY469" s="427"/>
      <c r="HZ469" s="427"/>
      <c r="IA469" s="427"/>
      <c r="IB469" s="427"/>
      <c r="IC469" s="427"/>
      <c r="ID469" s="427"/>
      <c r="IE469" s="427"/>
      <c r="IF469" s="427"/>
      <c r="IG469" s="427"/>
      <c r="IH469" s="427"/>
      <c r="II469" s="427"/>
      <c r="IJ469" s="427"/>
      <c r="IK469" s="427"/>
    </row>
    <row r="470" spans="1:245" s="428" customFormat="1" ht="18.75" customHeight="1">
      <c r="A470" s="26">
        <v>120</v>
      </c>
      <c r="B470" s="345"/>
      <c r="C470" s="702">
        <v>7902</v>
      </c>
      <c r="D470" s="703" t="s">
        <v>1352</v>
      </c>
      <c r="E470" s="673">
        <f t="shared" si="98"/>
        <v>0</v>
      </c>
      <c r="F470" s="1448">
        <v>0</v>
      </c>
      <c r="G470" s="1448">
        <v>0</v>
      </c>
      <c r="H470" s="1448">
        <v>0</v>
      </c>
      <c r="I470" s="1448">
        <v>0</v>
      </c>
      <c r="J470" s="1448">
        <v>0</v>
      </c>
      <c r="K470" s="1448">
        <v>0</v>
      </c>
      <c r="L470" s="583">
        <f t="shared" si="99"/>
        <v>0</v>
      </c>
      <c r="M470" s="419"/>
      <c r="N470" s="419"/>
      <c r="O470" s="419"/>
      <c r="P470" s="419"/>
      <c r="Q470" s="419"/>
      <c r="R470" s="419"/>
      <c r="S470" s="419"/>
      <c r="T470" s="419"/>
      <c r="U470" s="419"/>
      <c r="V470" s="419"/>
      <c r="W470" s="419"/>
      <c r="X470" s="419"/>
      <c r="Y470" s="419"/>
      <c r="Z470" s="419"/>
      <c r="AA470" s="424"/>
      <c r="AB470" s="424"/>
      <c r="AC470" s="425"/>
      <c r="AD470" s="424"/>
      <c r="AE470" s="424"/>
      <c r="AF470" s="425"/>
      <c r="AG470" s="424"/>
      <c r="AH470" s="424"/>
      <c r="AI470" s="425"/>
      <c r="AJ470" s="424"/>
      <c r="AK470" s="424"/>
      <c r="AL470" s="425"/>
      <c r="AM470" s="424"/>
      <c r="AN470" s="424"/>
      <c r="AO470" s="426"/>
      <c r="AP470" s="424"/>
      <c r="AQ470" s="424"/>
      <c r="AR470" s="425"/>
      <c r="AS470" s="424"/>
      <c r="AT470" s="424"/>
      <c r="AU470" s="425"/>
      <c r="AV470" s="424"/>
      <c r="AW470" s="425"/>
      <c r="AX470" s="426"/>
      <c r="AY470" s="425"/>
      <c r="AZ470" s="425"/>
      <c r="BA470" s="424"/>
      <c r="BB470" s="424"/>
      <c r="BC470" s="425"/>
      <c r="BD470" s="424"/>
      <c r="BE470" s="427"/>
      <c r="BF470" s="424"/>
      <c r="BG470" s="427"/>
      <c r="BH470" s="427"/>
      <c r="BI470" s="427"/>
      <c r="BJ470" s="427"/>
      <c r="BK470" s="427"/>
      <c r="BL470" s="427"/>
      <c r="BM470" s="427"/>
      <c r="BN470" s="427"/>
      <c r="BO470" s="427"/>
      <c r="BP470" s="427"/>
      <c r="BQ470" s="427"/>
      <c r="BR470" s="427"/>
      <c r="BS470" s="427"/>
      <c r="BT470" s="427"/>
      <c r="BU470" s="427"/>
      <c r="BV470" s="427"/>
      <c r="BW470" s="427"/>
      <c r="BX470" s="427"/>
      <c r="BY470" s="427"/>
      <c r="BZ470" s="427"/>
      <c r="CA470" s="427"/>
      <c r="CB470" s="427"/>
      <c r="CC470" s="427"/>
      <c r="CD470" s="427"/>
      <c r="CE470" s="427"/>
      <c r="CF470" s="427"/>
      <c r="CG470" s="427"/>
      <c r="CH470" s="427"/>
      <c r="CI470" s="427"/>
      <c r="CJ470" s="427"/>
      <c r="CK470" s="427"/>
      <c r="CL470" s="427"/>
      <c r="CM470" s="427"/>
      <c r="CN470" s="427"/>
      <c r="CO470" s="427"/>
      <c r="CP470" s="427"/>
      <c r="CQ470" s="427"/>
      <c r="CR470" s="427"/>
      <c r="CS470" s="427"/>
      <c r="CT470" s="427"/>
      <c r="CU470" s="427"/>
      <c r="CV470" s="427"/>
      <c r="CW470" s="427"/>
      <c r="CX470" s="427"/>
      <c r="CY470" s="427"/>
      <c r="CZ470" s="427"/>
      <c r="DA470" s="427"/>
      <c r="DB470" s="427"/>
      <c r="DC470" s="427"/>
      <c r="DD470" s="427"/>
      <c r="DE470" s="427"/>
      <c r="DF470" s="427"/>
      <c r="DG470" s="427"/>
      <c r="DH470" s="427"/>
      <c r="DI470" s="427"/>
      <c r="DJ470" s="427"/>
      <c r="DK470" s="427"/>
      <c r="DL470" s="427"/>
      <c r="DM470" s="427"/>
      <c r="DN470" s="427"/>
      <c r="DO470" s="427"/>
      <c r="DP470" s="427"/>
      <c r="DQ470" s="427"/>
      <c r="DR470" s="427"/>
      <c r="DS470" s="427"/>
      <c r="DT470" s="427"/>
      <c r="DU470" s="427"/>
      <c r="DV470" s="427"/>
      <c r="DW470" s="427"/>
      <c r="DX470" s="427"/>
      <c r="DY470" s="427"/>
      <c r="DZ470" s="427"/>
      <c r="EA470" s="427"/>
      <c r="EB470" s="427"/>
      <c r="EC470" s="427"/>
      <c r="ED470" s="427"/>
      <c r="EE470" s="427"/>
      <c r="EF470" s="427"/>
      <c r="EG470" s="427"/>
      <c r="EH470" s="427"/>
      <c r="EI470" s="427"/>
      <c r="EJ470" s="427"/>
      <c r="EK470" s="427"/>
      <c r="EL470" s="427"/>
      <c r="EM470" s="427"/>
      <c r="EN470" s="427"/>
      <c r="EO470" s="427"/>
      <c r="EP470" s="427"/>
      <c r="EQ470" s="427"/>
      <c r="ER470" s="427"/>
      <c r="ES470" s="427"/>
      <c r="ET470" s="427"/>
      <c r="EU470" s="427"/>
      <c r="EV470" s="427"/>
      <c r="EW470" s="427"/>
      <c r="EX470" s="427"/>
      <c r="EY470" s="427"/>
      <c r="EZ470" s="427"/>
      <c r="FA470" s="427"/>
      <c r="FB470" s="427"/>
      <c r="FC470" s="427"/>
      <c r="FD470" s="427"/>
      <c r="FE470" s="427"/>
      <c r="FF470" s="427"/>
      <c r="FG470" s="427"/>
      <c r="FH470" s="427"/>
      <c r="FI470" s="427"/>
      <c r="FJ470" s="427"/>
      <c r="FK470" s="427"/>
      <c r="FL470" s="427"/>
      <c r="FM470" s="427"/>
      <c r="FN470" s="427"/>
      <c r="FO470" s="427"/>
      <c r="FP470" s="427"/>
      <c r="FQ470" s="427"/>
      <c r="FR470" s="427"/>
      <c r="FS470" s="427"/>
      <c r="FT470" s="427"/>
      <c r="FU470" s="427"/>
      <c r="FV470" s="427"/>
      <c r="FW470" s="427"/>
      <c r="FX470" s="427"/>
      <c r="FY470" s="427"/>
      <c r="FZ470" s="427"/>
      <c r="GA470" s="427"/>
      <c r="GB470" s="427"/>
      <c r="GC470" s="427"/>
      <c r="GD470" s="427"/>
      <c r="GE470" s="427"/>
      <c r="GF470" s="427"/>
      <c r="GG470" s="427"/>
      <c r="GH470" s="427"/>
      <c r="GI470" s="427"/>
      <c r="GJ470" s="427"/>
      <c r="GK470" s="427"/>
      <c r="GL470" s="427"/>
      <c r="GM470" s="427"/>
      <c r="GN470" s="427"/>
      <c r="GO470" s="427"/>
      <c r="GP470" s="427"/>
      <c r="GQ470" s="427"/>
      <c r="GR470" s="427"/>
      <c r="GS470" s="427"/>
      <c r="GT470" s="427"/>
      <c r="GU470" s="427"/>
      <c r="GV470" s="427"/>
      <c r="GW470" s="427"/>
      <c r="GX470" s="427"/>
      <c r="GY470" s="427"/>
      <c r="GZ470" s="427"/>
      <c r="HA470" s="427"/>
      <c r="HB470" s="427"/>
      <c r="HC470" s="427"/>
      <c r="HD470" s="427"/>
      <c r="HE470" s="427"/>
      <c r="HF470" s="427"/>
      <c r="HG470" s="427"/>
      <c r="HH470" s="427"/>
      <c r="HI470" s="427"/>
      <c r="HJ470" s="427"/>
      <c r="HK470" s="427"/>
      <c r="HL470" s="427"/>
      <c r="HM470" s="427"/>
      <c r="HN470" s="427"/>
      <c r="HO470" s="427"/>
      <c r="HP470" s="427"/>
      <c r="HQ470" s="427"/>
      <c r="HR470" s="427"/>
      <c r="HS470" s="427"/>
      <c r="HT470" s="427"/>
      <c r="HU470" s="427"/>
      <c r="HV470" s="427"/>
      <c r="HW470" s="427"/>
      <c r="HX470" s="427"/>
      <c r="HY470" s="427"/>
      <c r="HZ470" s="427"/>
      <c r="IA470" s="427"/>
      <c r="IB470" s="427"/>
      <c r="IC470" s="427"/>
      <c r="ID470" s="427"/>
      <c r="IE470" s="427"/>
      <c r="IF470" s="427"/>
      <c r="IG470" s="427"/>
      <c r="IH470" s="427"/>
      <c r="II470" s="427"/>
      <c r="IJ470" s="427"/>
      <c r="IK470" s="427"/>
    </row>
    <row r="471" spans="1:26" s="404" customFormat="1" ht="18.75" customHeight="1">
      <c r="A471" s="7">
        <v>125</v>
      </c>
      <c r="B471" s="573">
        <v>8000</v>
      </c>
      <c r="C471" s="1773" t="s">
        <v>1470</v>
      </c>
      <c r="D471" s="1773"/>
      <c r="E471" s="685">
        <f aca="true" t="shared" si="101" ref="E471:L471">SUM(E472:E486)</f>
        <v>0</v>
      </c>
      <c r="F471" s="685">
        <f t="shared" si="101"/>
        <v>0</v>
      </c>
      <c r="G471" s="685">
        <f t="shared" si="101"/>
        <v>0</v>
      </c>
      <c r="H471" s="685">
        <f t="shared" si="101"/>
        <v>0</v>
      </c>
      <c r="I471" s="739">
        <f t="shared" si="101"/>
        <v>0</v>
      </c>
      <c r="J471" s="737">
        <f t="shared" si="101"/>
        <v>0</v>
      </c>
      <c r="K471" s="737">
        <f t="shared" si="101"/>
        <v>0</v>
      </c>
      <c r="L471" s="712">
        <f t="shared" si="101"/>
        <v>0</v>
      </c>
      <c r="M471" s="426"/>
      <c r="N471" s="426"/>
      <c r="O471" s="426"/>
      <c r="P471" s="426"/>
      <c r="Q471" s="426"/>
      <c r="R471" s="426"/>
      <c r="S471" s="426"/>
      <c r="T471" s="426"/>
      <c r="U471" s="426"/>
      <c r="V471" s="426"/>
      <c r="W471" s="426"/>
      <c r="X471" s="426"/>
      <c r="Y471" s="426"/>
      <c r="Z471" s="426"/>
    </row>
    <row r="472" spans="1:26" ht="18.75" customHeight="1">
      <c r="A472" s="8">
        <v>130</v>
      </c>
      <c r="B472" s="352"/>
      <c r="C472" s="693">
        <v>8011</v>
      </c>
      <c r="D472" s="704" t="s">
        <v>1353</v>
      </c>
      <c r="E472" s="673">
        <f t="shared" si="98"/>
        <v>0</v>
      </c>
      <c r="F472" s="695"/>
      <c r="G472" s="695"/>
      <c r="H472" s="1448">
        <v>0</v>
      </c>
      <c r="I472" s="740"/>
      <c r="J472" s="741"/>
      <c r="K472" s="1448">
        <v>0</v>
      </c>
      <c r="L472" s="583">
        <f t="shared" si="99"/>
        <v>0</v>
      </c>
      <c r="M472" s="426"/>
      <c r="N472" s="426"/>
      <c r="O472" s="426"/>
      <c r="P472" s="426"/>
      <c r="Q472" s="426"/>
      <c r="R472" s="426"/>
      <c r="S472" s="426"/>
      <c r="T472" s="426"/>
      <c r="U472" s="426"/>
      <c r="V472" s="426"/>
      <c r="W472" s="426"/>
      <c r="X472" s="426"/>
      <c r="Y472" s="426"/>
      <c r="Z472" s="426"/>
    </row>
    <row r="473" spans="1:26" ht="18.75" customHeight="1">
      <c r="A473" s="8">
        <v>135</v>
      </c>
      <c r="B473" s="352"/>
      <c r="C473" s="348">
        <v>8012</v>
      </c>
      <c r="D473" s="349" t="s">
        <v>302</v>
      </c>
      <c r="E473" s="673">
        <f t="shared" si="98"/>
        <v>0</v>
      </c>
      <c r="F473" s="672"/>
      <c r="G473" s="672"/>
      <c r="H473" s="1448">
        <v>0</v>
      </c>
      <c r="I473" s="581"/>
      <c r="J473" s="582"/>
      <c r="K473" s="1448">
        <v>0</v>
      </c>
      <c r="L473" s="583">
        <f t="shared" si="99"/>
        <v>0</v>
      </c>
      <c r="M473" s="404"/>
      <c r="N473" s="404"/>
      <c r="O473" s="404"/>
      <c r="P473" s="404"/>
      <c r="Q473" s="404"/>
      <c r="R473" s="404"/>
      <c r="S473" s="404"/>
      <c r="T473" s="404"/>
      <c r="U473" s="404"/>
      <c r="V473" s="404"/>
      <c r="W473" s="404"/>
      <c r="X473" s="404"/>
      <c r="Y473" s="404"/>
      <c r="Z473" s="404"/>
    </row>
    <row r="474" spans="1:12" ht="18.75" customHeight="1">
      <c r="A474" s="8">
        <v>140</v>
      </c>
      <c r="B474" s="352"/>
      <c r="C474" s="348">
        <v>8017</v>
      </c>
      <c r="D474" s="349" t="s">
        <v>303</v>
      </c>
      <c r="E474" s="673">
        <f t="shared" si="98"/>
        <v>0</v>
      </c>
      <c r="F474" s="672"/>
      <c r="G474" s="672"/>
      <c r="H474" s="1448">
        <v>0</v>
      </c>
      <c r="I474" s="581"/>
      <c r="J474" s="582"/>
      <c r="K474" s="1448">
        <v>0</v>
      </c>
      <c r="L474" s="583">
        <f t="shared" si="99"/>
        <v>0</v>
      </c>
    </row>
    <row r="475" spans="1:12" ht="18.75" customHeight="1">
      <c r="A475" s="8">
        <v>145</v>
      </c>
      <c r="B475" s="352"/>
      <c r="C475" s="371">
        <v>8018</v>
      </c>
      <c r="D475" s="382" t="s">
        <v>304</v>
      </c>
      <c r="E475" s="673">
        <f t="shared" si="98"/>
        <v>0</v>
      </c>
      <c r="F475" s="684"/>
      <c r="G475" s="684"/>
      <c r="H475" s="1448">
        <v>0</v>
      </c>
      <c r="I475" s="641"/>
      <c r="J475" s="585"/>
      <c r="K475" s="1448">
        <v>0</v>
      </c>
      <c r="L475" s="583">
        <f t="shared" si="99"/>
        <v>0</v>
      </c>
    </row>
    <row r="476" spans="1:12" ht="18.75" customHeight="1">
      <c r="A476" s="8">
        <v>150</v>
      </c>
      <c r="B476" s="352"/>
      <c r="C476" s="514">
        <v>8031</v>
      </c>
      <c r="D476" s="515" t="s">
        <v>305</v>
      </c>
      <c r="E476" s="673">
        <f t="shared" si="98"/>
        <v>0</v>
      </c>
      <c r="F476" s="675"/>
      <c r="G476" s="675"/>
      <c r="H476" s="1448">
        <v>0</v>
      </c>
      <c r="I476" s="586"/>
      <c r="J476" s="587"/>
      <c r="K476" s="1448">
        <v>0</v>
      </c>
      <c r="L476" s="583">
        <f t="shared" si="99"/>
        <v>0</v>
      </c>
    </row>
    <row r="477" spans="1:12" ht="18.75" customHeight="1">
      <c r="A477" s="8">
        <v>155</v>
      </c>
      <c r="B477" s="352"/>
      <c r="C477" s="348">
        <v>8032</v>
      </c>
      <c r="D477" s="349" t="s">
        <v>306</v>
      </c>
      <c r="E477" s="673">
        <f t="shared" si="98"/>
        <v>0</v>
      </c>
      <c r="F477" s="672"/>
      <c r="G477" s="672"/>
      <c r="H477" s="1448">
        <v>0</v>
      </c>
      <c r="I477" s="581"/>
      <c r="J477" s="582"/>
      <c r="K477" s="1448">
        <v>0</v>
      </c>
      <c r="L477" s="583">
        <f t="shared" si="99"/>
        <v>0</v>
      </c>
    </row>
    <row r="478" spans="1:12" ht="18.75" customHeight="1">
      <c r="A478" s="8">
        <v>175</v>
      </c>
      <c r="B478" s="352"/>
      <c r="C478" s="348">
        <v>8037</v>
      </c>
      <c r="D478" s="349" t="s">
        <v>307</v>
      </c>
      <c r="E478" s="673">
        <f t="shared" si="98"/>
        <v>0</v>
      </c>
      <c r="F478" s="672"/>
      <c r="G478" s="672"/>
      <c r="H478" s="1448">
        <v>0</v>
      </c>
      <c r="I478" s="581"/>
      <c r="J478" s="582"/>
      <c r="K478" s="1448">
        <v>0</v>
      </c>
      <c r="L478" s="583">
        <f t="shared" si="99"/>
        <v>0</v>
      </c>
    </row>
    <row r="479" spans="1:12" ht="18.75" customHeight="1">
      <c r="A479" s="8">
        <v>180</v>
      </c>
      <c r="B479" s="352"/>
      <c r="C479" s="516">
        <v>8038</v>
      </c>
      <c r="D479" s="551" t="s">
        <v>407</v>
      </c>
      <c r="E479" s="673">
        <f t="shared" si="98"/>
        <v>0</v>
      </c>
      <c r="F479" s="674"/>
      <c r="G479" s="674"/>
      <c r="H479" s="1448">
        <v>0</v>
      </c>
      <c r="I479" s="584"/>
      <c r="J479" s="585"/>
      <c r="K479" s="1448">
        <v>0</v>
      </c>
      <c r="L479" s="583">
        <f t="shared" si="99"/>
        <v>0</v>
      </c>
    </row>
    <row r="480" spans="1:12" ht="18.75" customHeight="1">
      <c r="A480" s="8">
        <v>185</v>
      </c>
      <c r="B480" s="352"/>
      <c r="C480" s="514">
        <v>8051</v>
      </c>
      <c r="D480" s="565" t="s">
        <v>1478</v>
      </c>
      <c r="E480" s="673">
        <f t="shared" si="98"/>
        <v>0</v>
      </c>
      <c r="F480" s="675"/>
      <c r="G480" s="675"/>
      <c r="H480" s="1448">
        <v>0</v>
      </c>
      <c r="I480" s="586"/>
      <c r="J480" s="587"/>
      <c r="K480" s="1448">
        <v>0</v>
      </c>
      <c r="L480" s="583">
        <f t="shared" si="99"/>
        <v>0</v>
      </c>
    </row>
    <row r="481" spans="1:12" ht="18.75" customHeight="1">
      <c r="A481" s="8">
        <v>190</v>
      </c>
      <c r="B481" s="352"/>
      <c r="C481" s="348">
        <v>8052</v>
      </c>
      <c r="D481" s="391" t="s">
        <v>1479</v>
      </c>
      <c r="E481" s="673">
        <f t="shared" si="98"/>
        <v>0</v>
      </c>
      <c r="F481" s="672"/>
      <c r="G481" s="672"/>
      <c r="H481" s="1448">
        <v>0</v>
      </c>
      <c r="I481" s="581"/>
      <c r="J481" s="582"/>
      <c r="K481" s="1448">
        <v>0</v>
      </c>
      <c r="L481" s="583">
        <f t="shared" si="99"/>
        <v>0</v>
      </c>
    </row>
    <row r="482" spans="1:12" ht="18.75" customHeight="1">
      <c r="A482" s="8">
        <v>195</v>
      </c>
      <c r="B482" s="352"/>
      <c r="C482" s="348">
        <v>8057</v>
      </c>
      <c r="D482" s="391" t="s">
        <v>1480</v>
      </c>
      <c r="E482" s="673">
        <f t="shared" si="98"/>
        <v>0</v>
      </c>
      <c r="F482" s="672"/>
      <c r="G482" s="672"/>
      <c r="H482" s="1448">
        <v>0</v>
      </c>
      <c r="I482" s="581"/>
      <c r="J482" s="582"/>
      <c r="K482" s="1448">
        <v>0</v>
      </c>
      <c r="L482" s="583">
        <f t="shared" si="99"/>
        <v>0</v>
      </c>
    </row>
    <row r="483" spans="1:12" ht="18.75" customHeight="1">
      <c r="A483" s="8">
        <v>200</v>
      </c>
      <c r="B483" s="352"/>
      <c r="C483" s="516">
        <v>8058</v>
      </c>
      <c r="D483" s="562" t="s">
        <v>1481</v>
      </c>
      <c r="E483" s="673">
        <f t="shared" si="98"/>
        <v>0</v>
      </c>
      <c r="F483" s="674"/>
      <c r="G483" s="674"/>
      <c r="H483" s="1448">
        <v>0</v>
      </c>
      <c r="I483" s="584"/>
      <c r="J483" s="585"/>
      <c r="K483" s="1448">
        <v>0</v>
      </c>
      <c r="L483" s="583">
        <f t="shared" si="99"/>
        <v>0</v>
      </c>
    </row>
    <row r="484" spans="1:12" ht="18.75" customHeight="1">
      <c r="A484" s="8">
        <v>205</v>
      </c>
      <c r="B484" s="352"/>
      <c r="C484" s="432">
        <v>8080</v>
      </c>
      <c r="D484" s="550" t="s">
        <v>330</v>
      </c>
      <c r="E484" s="673">
        <f t="shared" si="98"/>
        <v>0</v>
      </c>
      <c r="F484" s="1448">
        <v>0</v>
      </c>
      <c r="G484" s="1448">
        <v>0</v>
      </c>
      <c r="H484" s="1448">
        <v>0</v>
      </c>
      <c r="I484" s="1448">
        <v>0</v>
      </c>
      <c r="J484" s="1448">
        <v>0</v>
      </c>
      <c r="K484" s="1448">
        <v>0</v>
      </c>
      <c r="L484" s="583">
        <f t="shared" si="99"/>
        <v>0</v>
      </c>
    </row>
    <row r="485" spans="1:12" ht="18.75" customHeight="1">
      <c r="A485" s="8">
        <v>210</v>
      </c>
      <c r="B485" s="352"/>
      <c r="C485" s="693">
        <v>8097</v>
      </c>
      <c r="D485" s="699" t="s">
        <v>408</v>
      </c>
      <c r="E485" s="673">
        <f t="shared" si="98"/>
        <v>0</v>
      </c>
      <c r="F485" s="1448">
        <v>0</v>
      </c>
      <c r="G485" s="1448">
        <v>0</v>
      </c>
      <c r="H485" s="1448">
        <v>0</v>
      </c>
      <c r="I485" s="1448">
        <v>0</v>
      </c>
      <c r="J485" s="1448">
        <v>0</v>
      </c>
      <c r="K485" s="1448">
        <v>0</v>
      </c>
      <c r="L485" s="583">
        <f t="shared" si="99"/>
        <v>0</v>
      </c>
    </row>
    <row r="486" spans="1:12" ht="18.75" customHeight="1">
      <c r="A486" s="8">
        <v>215</v>
      </c>
      <c r="B486" s="352"/>
      <c r="C486" s="351">
        <v>8098</v>
      </c>
      <c r="D486" s="392" t="s">
        <v>409</v>
      </c>
      <c r="E486" s="673">
        <f t="shared" si="98"/>
        <v>0</v>
      </c>
      <c r="F486" s="1448">
        <v>0</v>
      </c>
      <c r="G486" s="1448">
        <v>0</v>
      </c>
      <c r="H486" s="1448">
        <v>0</v>
      </c>
      <c r="I486" s="1448">
        <v>0</v>
      </c>
      <c r="J486" s="1448">
        <v>0</v>
      </c>
      <c r="K486" s="1448">
        <v>0</v>
      </c>
      <c r="L486" s="583">
        <f t="shared" si="99"/>
        <v>0</v>
      </c>
    </row>
    <row r="487" spans="1:26" s="404" customFormat="1" ht="18.75" customHeight="1">
      <c r="A487" s="7">
        <v>220</v>
      </c>
      <c r="B487" s="573">
        <v>8100</v>
      </c>
      <c r="C487" s="1783" t="s">
        <v>1477</v>
      </c>
      <c r="D487" s="1784"/>
      <c r="E487" s="685">
        <f aca="true" t="shared" si="102" ref="E487:L487">SUM(E488:E491)</f>
        <v>0</v>
      </c>
      <c r="F487" s="685">
        <f t="shared" si="102"/>
        <v>0</v>
      </c>
      <c r="G487" s="685">
        <f t="shared" si="102"/>
        <v>0</v>
      </c>
      <c r="H487" s="685">
        <f t="shared" si="102"/>
        <v>0</v>
      </c>
      <c r="I487" s="739">
        <f t="shared" si="102"/>
        <v>0</v>
      </c>
      <c r="J487" s="737">
        <f t="shared" si="102"/>
        <v>0</v>
      </c>
      <c r="K487" s="737">
        <f t="shared" si="102"/>
        <v>0</v>
      </c>
      <c r="L487" s="712">
        <f t="shared" si="102"/>
        <v>0</v>
      </c>
      <c r="M487" s="402"/>
      <c r="N487" s="402"/>
      <c r="O487" s="402"/>
      <c r="P487" s="402"/>
      <c r="Q487" s="402"/>
      <c r="R487" s="402"/>
      <c r="S487" s="402"/>
      <c r="T487" s="402"/>
      <c r="U487" s="402"/>
      <c r="V487" s="402"/>
      <c r="W487" s="402"/>
      <c r="X487" s="402"/>
      <c r="Y487" s="402"/>
      <c r="Z487" s="402"/>
    </row>
    <row r="488" spans="1:12" ht="18.75" customHeight="1">
      <c r="A488" s="8">
        <v>225</v>
      </c>
      <c r="B488" s="345"/>
      <c r="C488" s="346">
        <v>8111</v>
      </c>
      <c r="D488" s="386" t="s">
        <v>410</v>
      </c>
      <c r="E488" s="673">
        <f t="shared" si="98"/>
        <v>0</v>
      </c>
      <c r="F488" s="1448">
        <v>0</v>
      </c>
      <c r="G488" s="1448">
        <v>0</v>
      </c>
      <c r="H488" s="1448">
        <v>0</v>
      </c>
      <c r="I488" s="1448">
        <v>0</v>
      </c>
      <c r="J488" s="1448">
        <v>0</v>
      </c>
      <c r="K488" s="1448">
        <v>0</v>
      </c>
      <c r="L488" s="583">
        <f t="shared" si="99"/>
        <v>0</v>
      </c>
    </row>
    <row r="489" spans="1:26" ht="18.75" customHeight="1">
      <c r="A489" s="8">
        <v>230</v>
      </c>
      <c r="B489" s="345"/>
      <c r="C489" s="516">
        <v>8112</v>
      </c>
      <c r="D489" s="517" t="s">
        <v>411</v>
      </c>
      <c r="E489" s="673">
        <f t="shared" si="98"/>
        <v>0</v>
      </c>
      <c r="F489" s="1448">
        <v>0</v>
      </c>
      <c r="G489" s="1448">
        <v>0</v>
      </c>
      <c r="H489" s="1448">
        <v>0</v>
      </c>
      <c r="I489" s="1448">
        <v>0</v>
      </c>
      <c r="J489" s="1448">
        <v>0</v>
      </c>
      <c r="K489" s="1448">
        <v>0</v>
      </c>
      <c r="L489" s="583">
        <f t="shared" si="99"/>
        <v>0</v>
      </c>
      <c r="M489" s="404"/>
      <c r="N489" s="404"/>
      <c r="O489" s="404"/>
      <c r="P489" s="404"/>
      <c r="Q489" s="404"/>
      <c r="R489" s="404"/>
      <c r="S489" s="404"/>
      <c r="T489" s="404"/>
      <c r="U489" s="404"/>
      <c r="V489" s="404"/>
      <c r="W489" s="404"/>
      <c r="X489" s="404"/>
      <c r="Y489" s="404"/>
      <c r="Z489" s="404"/>
    </row>
    <row r="490" spans="1:12" ht="31.5">
      <c r="A490" s="8">
        <v>235</v>
      </c>
      <c r="B490" s="354"/>
      <c r="C490" s="514">
        <v>8121</v>
      </c>
      <c r="D490" s="717" t="s">
        <v>412</v>
      </c>
      <c r="E490" s="673">
        <f t="shared" si="98"/>
        <v>0</v>
      </c>
      <c r="F490" s="1448">
        <v>0</v>
      </c>
      <c r="G490" s="1448">
        <v>0</v>
      </c>
      <c r="H490" s="1448">
        <v>0</v>
      </c>
      <c r="I490" s="1448">
        <v>0</v>
      </c>
      <c r="J490" s="1448">
        <v>0</v>
      </c>
      <c r="K490" s="1448">
        <v>0</v>
      </c>
      <c r="L490" s="583">
        <f t="shared" si="99"/>
        <v>0</v>
      </c>
    </row>
    <row r="491" spans="1:12" ht="31.5">
      <c r="A491" s="8">
        <v>240</v>
      </c>
      <c r="B491" s="345"/>
      <c r="C491" s="351">
        <v>8122</v>
      </c>
      <c r="D491" s="392" t="s">
        <v>1656</v>
      </c>
      <c r="E491" s="673">
        <f t="shared" si="98"/>
        <v>0</v>
      </c>
      <c r="F491" s="1448">
        <v>0</v>
      </c>
      <c r="G491" s="1448">
        <v>0</v>
      </c>
      <c r="H491" s="1448">
        <v>0</v>
      </c>
      <c r="I491" s="1448">
        <v>0</v>
      </c>
      <c r="J491" s="1448">
        <v>0</v>
      </c>
      <c r="K491" s="1448">
        <v>0</v>
      </c>
      <c r="L491" s="583">
        <f t="shared" si="99"/>
        <v>0</v>
      </c>
    </row>
    <row r="492" spans="1:26" s="404" customFormat="1" ht="18.75" customHeight="1">
      <c r="A492" s="7">
        <v>245</v>
      </c>
      <c r="B492" s="573">
        <v>8200</v>
      </c>
      <c r="C492" s="1783" t="s">
        <v>1657</v>
      </c>
      <c r="D492" s="1784"/>
      <c r="E492" s="685">
        <f>SUM(F492:H492)</f>
        <v>0</v>
      </c>
      <c r="F492" s="1627">
        <v>0</v>
      </c>
      <c r="G492" s="1627">
        <v>0</v>
      </c>
      <c r="H492" s="1627">
        <v>0</v>
      </c>
      <c r="I492" s="1627">
        <v>0</v>
      </c>
      <c r="J492" s="1627">
        <v>0</v>
      </c>
      <c r="K492" s="1627">
        <v>0</v>
      </c>
      <c r="L492" s="1608">
        <f t="shared" si="99"/>
        <v>0</v>
      </c>
      <c r="M492" s="402"/>
      <c r="N492" s="402"/>
      <c r="O492" s="402"/>
      <c r="P492" s="402"/>
      <c r="Q492" s="402"/>
      <c r="R492" s="402"/>
      <c r="S492" s="402"/>
      <c r="T492" s="402"/>
      <c r="U492" s="402"/>
      <c r="V492" s="402"/>
      <c r="W492" s="402"/>
      <c r="X492" s="402"/>
      <c r="Y492" s="402"/>
      <c r="Z492" s="402"/>
    </row>
    <row r="493" spans="1:26" s="404" customFormat="1" ht="18.75" customHeight="1">
      <c r="A493" s="7">
        <v>255</v>
      </c>
      <c r="B493" s="573">
        <v>8300</v>
      </c>
      <c r="C493" s="1768" t="s">
        <v>1486</v>
      </c>
      <c r="D493" s="1768"/>
      <c r="E493" s="685">
        <f aca="true" t="shared" si="103" ref="E493:L493">SUM(E494:E501)</f>
        <v>0</v>
      </c>
      <c r="F493" s="685">
        <f t="shared" si="103"/>
        <v>0</v>
      </c>
      <c r="G493" s="685">
        <f t="shared" si="103"/>
        <v>0</v>
      </c>
      <c r="H493" s="685">
        <f t="shared" si="103"/>
        <v>0</v>
      </c>
      <c r="I493" s="739">
        <f t="shared" si="103"/>
        <v>0</v>
      </c>
      <c r="J493" s="737">
        <f t="shared" si="103"/>
        <v>0</v>
      </c>
      <c r="K493" s="737">
        <f t="shared" si="103"/>
        <v>0</v>
      </c>
      <c r="L493" s="737">
        <f t="shared" si="103"/>
        <v>0</v>
      </c>
      <c r="M493" s="402"/>
      <c r="N493" s="402"/>
      <c r="O493" s="402"/>
      <c r="P493" s="402"/>
      <c r="Q493" s="402"/>
      <c r="R493" s="402"/>
      <c r="S493" s="402"/>
      <c r="T493" s="402"/>
      <c r="U493" s="402"/>
      <c r="V493" s="402"/>
      <c r="W493" s="402"/>
      <c r="X493" s="402"/>
      <c r="Y493" s="402"/>
      <c r="Z493" s="402"/>
    </row>
    <row r="494" spans="1:26" ht="18.75" customHeight="1">
      <c r="A494" s="9">
        <v>264</v>
      </c>
      <c r="B494" s="354"/>
      <c r="C494" s="346">
        <v>8311</v>
      </c>
      <c r="D494" s="386" t="s">
        <v>1658</v>
      </c>
      <c r="E494" s="673">
        <f aca="true" t="shared" si="104" ref="E494:E555">SUM(F494:H494)</f>
        <v>0</v>
      </c>
      <c r="F494" s="670"/>
      <c r="G494" s="670"/>
      <c r="H494" s="1448">
        <v>0</v>
      </c>
      <c r="I494" s="578"/>
      <c r="J494" s="579"/>
      <c r="K494" s="1448">
        <v>0</v>
      </c>
      <c r="L494" s="583">
        <f aca="true" t="shared" si="105" ref="L494:L533">SUM(I494:K494)</f>
        <v>0</v>
      </c>
      <c r="M494" s="404"/>
      <c r="N494" s="404"/>
      <c r="O494" s="404"/>
      <c r="P494" s="404"/>
      <c r="Q494" s="404"/>
      <c r="R494" s="404"/>
      <c r="S494" s="404"/>
      <c r="T494" s="404"/>
      <c r="U494" s="404"/>
      <c r="V494" s="404"/>
      <c r="W494" s="404"/>
      <c r="X494" s="404"/>
      <c r="Y494" s="404"/>
      <c r="Z494" s="404"/>
    </row>
    <row r="495" spans="1:26" ht="18.75" customHeight="1">
      <c r="A495" s="9">
        <v>265</v>
      </c>
      <c r="B495" s="345"/>
      <c r="C495" s="371">
        <v>8312</v>
      </c>
      <c r="D495" s="716" t="s">
        <v>1659</v>
      </c>
      <c r="E495" s="673">
        <f t="shared" si="104"/>
        <v>0</v>
      </c>
      <c r="F495" s="684"/>
      <c r="G495" s="684"/>
      <c r="H495" s="1448">
        <v>0</v>
      </c>
      <c r="I495" s="641"/>
      <c r="J495" s="642"/>
      <c r="K495" s="1448">
        <v>0</v>
      </c>
      <c r="L495" s="583">
        <f t="shared" si="105"/>
        <v>0</v>
      </c>
      <c r="M495" s="404"/>
      <c r="N495" s="404"/>
      <c r="O495" s="404"/>
      <c r="P495" s="404"/>
      <c r="Q495" s="404"/>
      <c r="R495" s="404"/>
      <c r="S495" s="404"/>
      <c r="T495" s="404"/>
      <c r="U495" s="404"/>
      <c r="V495" s="404"/>
      <c r="W495" s="404"/>
      <c r="X495" s="404"/>
      <c r="Y495" s="404"/>
      <c r="Z495" s="404"/>
    </row>
    <row r="496" spans="1:12" ht="18.75" customHeight="1">
      <c r="A496" s="9">
        <v>270</v>
      </c>
      <c r="B496" s="345"/>
      <c r="C496" s="514">
        <v>8321</v>
      </c>
      <c r="D496" s="717" t="s">
        <v>1660</v>
      </c>
      <c r="E496" s="673">
        <f t="shared" si="104"/>
        <v>0</v>
      </c>
      <c r="F496" s="675"/>
      <c r="G496" s="675"/>
      <c r="H496" s="1448">
        <v>0</v>
      </c>
      <c r="I496" s="586"/>
      <c r="J496" s="587"/>
      <c r="K496" s="1448">
        <v>0</v>
      </c>
      <c r="L496" s="583">
        <f t="shared" si="105"/>
        <v>0</v>
      </c>
    </row>
    <row r="497" spans="1:12" ht="18.75" customHeight="1">
      <c r="A497" s="9">
        <v>275</v>
      </c>
      <c r="B497" s="345"/>
      <c r="C497" s="516">
        <v>8322</v>
      </c>
      <c r="D497" s="517" t="s">
        <v>1661</v>
      </c>
      <c r="E497" s="673">
        <f t="shared" si="104"/>
        <v>0</v>
      </c>
      <c r="F497" s="674"/>
      <c r="G497" s="674"/>
      <c r="H497" s="1448">
        <v>0</v>
      </c>
      <c r="I497" s="584"/>
      <c r="J497" s="585"/>
      <c r="K497" s="1448">
        <v>0</v>
      </c>
      <c r="L497" s="583">
        <f t="shared" si="105"/>
        <v>0</v>
      </c>
    </row>
    <row r="498" spans="1:12" ht="18.75" customHeight="1">
      <c r="A498" s="9">
        <v>276</v>
      </c>
      <c r="B498" s="354"/>
      <c r="C498" s="514">
        <v>8371</v>
      </c>
      <c r="D498" s="717" t="s">
        <v>1662</v>
      </c>
      <c r="E498" s="673">
        <f t="shared" si="104"/>
        <v>0</v>
      </c>
      <c r="F498" s="675"/>
      <c r="G498" s="675"/>
      <c r="H498" s="1448">
        <v>0</v>
      </c>
      <c r="I498" s="586"/>
      <c r="J498" s="587"/>
      <c r="K498" s="1448">
        <v>0</v>
      </c>
      <c r="L498" s="583">
        <f t="shared" si="105"/>
        <v>0</v>
      </c>
    </row>
    <row r="499" spans="1:12" ht="18.75" customHeight="1">
      <c r="A499" s="9">
        <v>277</v>
      </c>
      <c r="B499" s="345"/>
      <c r="C499" s="516">
        <v>8372</v>
      </c>
      <c r="D499" s="517" t="s">
        <v>1663</v>
      </c>
      <c r="E499" s="673">
        <f t="shared" si="104"/>
        <v>0</v>
      </c>
      <c r="F499" s="674"/>
      <c r="G499" s="674"/>
      <c r="H499" s="1448">
        <v>0</v>
      </c>
      <c r="I499" s="584"/>
      <c r="J499" s="585"/>
      <c r="K499" s="1448">
        <v>0</v>
      </c>
      <c r="L499" s="583">
        <f t="shared" si="105"/>
        <v>0</v>
      </c>
    </row>
    <row r="500" spans="1:12" ht="18.75" customHeight="1">
      <c r="A500" s="9">
        <v>278</v>
      </c>
      <c r="B500" s="345"/>
      <c r="C500" s="514">
        <v>8381</v>
      </c>
      <c r="D500" s="717" t="s">
        <v>1664</v>
      </c>
      <c r="E500" s="673">
        <f t="shared" si="104"/>
        <v>0</v>
      </c>
      <c r="F500" s="675"/>
      <c r="G500" s="675"/>
      <c r="H500" s="1448">
        <v>0</v>
      </c>
      <c r="I500" s="586"/>
      <c r="J500" s="587"/>
      <c r="K500" s="1448">
        <v>0</v>
      </c>
      <c r="L500" s="583">
        <f t="shared" si="105"/>
        <v>0</v>
      </c>
    </row>
    <row r="501" spans="1:12" ht="18.75" customHeight="1">
      <c r="A501" s="9">
        <v>279</v>
      </c>
      <c r="B501" s="345"/>
      <c r="C501" s="351">
        <v>8382</v>
      </c>
      <c r="D501" s="392" t="s">
        <v>1665</v>
      </c>
      <c r="E501" s="673">
        <f t="shared" si="104"/>
        <v>0</v>
      </c>
      <c r="F501" s="676"/>
      <c r="G501" s="676"/>
      <c r="H501" s="1448">
        <v>0</v>
      </c>
      <c r="I501" s="588"/>
      <c r="J501" s="589"/>
      <c r="K501" s="1448">
        <v>0</v>
      </c>
      <c r="L501" s="583">
        <f t="shared" si="105"/>
        <v>0</v>
      </c>
    </row>
    <row r="502" spans="1:26" s="404" customFormat="1" ht="18.75" customHeight="1">
      <c r="A502" s="7">
        <v>295</v>
      </c>
      <c r="B502" s="573">
        <v>8500</v>
      </c>
      <c r="C502" s="1773" t="s">
        <v>1666</v>
      </c>
      <c r="D502" s="1773"/>
      <c r="E502" s="685">
        <f aca="true" t="shared" si="106" ref="E502:L502">SUM(E503:E505)</f>
        <v>0</v>
      </c>
      <c r="F502" s="685">
        <f t="shared" si="106"/>
        <v>0</v>
      </c>
      <c r="G502" s="685">
        <f t="shared" si="106"/>
        <v>0</v>
      </c>
      <c r="H502" s="685">
        <f t="shared" si="106"/>
        <v>0</v>
      </c>
      <c r="I502" s="739">
        <f t="shared" si="106"/>
        <v>0</v>
      </c>
      <c r="J502" s="737">
        <f t="shared" si="106"/>
        <v>0</v>
      </c>
      <c r="K502" s="737">
        <f t="shared" si="106"/>
        <v>0</v>
      </c>
      <c r="L502" s="712">
        <f t="shared" si="106"/>
        <v>0</v>
      </c>
      <c r="M502" s="402"/>
      <c r="N502" s="402"/>
      <c r="O502" s="402"/>
      <c r="P502" s="402"/>
      <c r="Q502" s="402"/>
      <c r="R502" s="402"/>
      <c r="S502" s="402"/>
      <c r="T502" s="402"/>
      <c r="U502" s="402"/>
      <c r="V502" s="402"/>
      <c r="W502" s="402"/>
      <c r="X502" s="402"/>
      <c r="Y502" s="402"/>
      <c r="Z502" s="402"/>
    </row>
    <row r="503" spans="1:12" ht="18.75" customHeight="1">
      <c r="A503" s="8">
        <v>300</v>
      </c>
      <c r="B503" s="345"/>
      <c r="C503" s="346">
        <v>8501</v>
      </c>
      <c r="D503" s="347" t="s">
        <v>1667</v>
      </c>
      <c r="E503" s="673">
        <f t="shared" si="104"/>
        <v>0</v>
      </c>
      <c r="F503" s="670"/>
      <c r="G503" s="670"/>
      <c r="H503" s="1448">
        <v>0</v>
      </c>
      <c r="I503" s="578"/>
      <c r="J503" s="579"/>
      <c r="K503" s="1448">
        <v>0</v>
      </c>
      <c r="L503" s="583">
        <f t="shared" si="105"/>
        <v>0</v>
      </c>
    </row>
    <row r="504" spans="1:26" ht="18.75" customHeight="1">
      <c r="A504" s="8">
        <v>305</v>
      </c>
      <c r="B504" s="345"/>
      <c r="C504" s="348">
        <v>8502</v>
      </c>
      <c r="D504" s="349" t="s">
        <v>1668</v>
      </c>
      <c r="E504" s="673">
        <f t="shared" si="104"/>
        <v>0</v>
      </c>
      <c r="F504" s="672"/>
      <c r="G504" s="672"/>
      <c r="H504" s="1448">
        <v>0</v>
      </c>
      <c r="I504" s="581"/>
      <c r="J504" s="582"/>
      <c r="K504" s="1448">
        <v>0</v>
      </c>
      <c r="L504" s="583">
        <f t="shared" si="105"/>
        <v>0</v>
      </c>
      <c r="M504" s="404"/>
      <c r="N504" s="404"/>
      <c r="O504" s="404"/>
      <c r="P504" s="404"/>
      <c r="Q504" s="404"/>
      <c r="R504" s="404"/>
      <c r="S504" s="404"/>
      <c r="T504" s="404"/>
      <c r="U504" s="404"/>
      <c r="V504" s="404"/>
      <c r="W504" s="404"/>
      <c r="X504" s="404"/>
      <c r="Y504" s="404"/>
      <c r="Z504" s="404"/>
    </row>
    <row r="505" spans="1:12" ht="18.75" customHeight="1">
      <c r="A505" s="8">
        <v>310</v>
      </c>
      <c r="B505" s="345"/>
      <c r="C505" s="351">
        <v>8504</v>
      </c>
      <c r="D505" s="392" t="s">
        <v>1669</v>
      </c>
      <c r="E505" s="673">
        <f t="shared" si="104"/>
        <v>0</v>
      </c>
      <c r="F505" s="676"/>
      <c r="G505" s="676"/>
      <c r="H505" s="1448">
        <v>0</v>
      </c>
      <c r="I505" s="588"/>
      <c r="J505" s="589"/>
      <c r="K505" s="1448">
        <v>0</v>
      </c>
      <c r="L505" s="583">
        <f t="shared" si="105"/>
        <v>0</v>
      </c>
    </row>
    <row r="506" spans="1:26" s="404" customFormat="1" ht="18.75" customHeight="1">
      <c r="A506" s="7">
        <v>316</v>
      </c>
      <c r="B506" s="688">
        <v>8600</v>
      </c>
      <c r="C506" s="1773" t="s">
        <v>1670</v>
      </c>
      <c r="D506" s="1773"/>
      <c r="E506" s="685">
        <f>SUM(E508:E510)</f>
        <v>0</v>
      </c>
      <c r="F506" s="685">
        <f aca="true" t="shared" si="107" ref="F506:L506">SUM(F507:F510)</f>
        <v>0</v>
      </c>
      <c r="G506" s="685">
        <f t="shared" si="107"/>
        <v>0</v>
      </c>
      <c r="H506" s="685">
        <f t="shared" si="107"/>
        <v>0</v>
      </c>
      <c r="I506" s="739">
        <f t="shared" si="107"/>
        <v>0</v>
      </c>
      <c r="J506" s="737">
        <f t="shared" si="107"/>
        <v>0</v>
      </c>
      <c r="K506" s="737">
        <f t="shared" si="107"/>
        <v>0</v>
      </c>
      <c r="L506" s="712">
        <f t="shared" si="107"/>
        <v>0</v>
      </c>
      <c r="M506" s="402"/>
      <c r="N506" s="402"/>
      <c r="O506" s="402"/>
      <c r="P506" s="402"/>
      <c r="Q506" s="402"/>
      <c r="R506" s="402"/>
      <c r="S506" s="402"/>
      <c r="T506" s="402"/>
      <c r="U506" s="402"/>
      <c r="V506" s="402"/>
      <c r="W506" s="402"/>
      <c r="X506" s="402"/>
      <c r="Y506" s="402"/>
      <c r="Z506" s="402"/>
    </row>
    <row r="507" spans="1:12" ht="18.75" customHeight="1">
      <c r="A507" s="8">
        <v>320</v>
      </c>
      <c r="B507" s="345"/>
      <c r="C507" s="540">
        <v>8611</v>
      </c>
      <c r="D507" s="541" t="s">
        <v>1671</v>
      </c>
      <c r="E507" s="673">
        <f t="shared" si="104"/>
        <v>0</v>
      </c>
      <c r="F507" s="677"/>
      <c r="G507" s="677"/>
      <c r="H507" s="1448">
        <v>0</v>
      </c>
      <c r="I507" s="591"/>
      <c r="J507" s="592"/>
      <c r="K507" s="1448">
        <v>0</v>
      </c>
      <c r="L507" s="583">
        <f t="shared" si="105"/>
        <v>0</v>
      </c>
    </row>
    <row r="508" spans="1:26" ht="18.75" customHeight="1">
      <c r="A508" s="8">
        <v>325</v>
      </c>
      <c r="B508" s="345"/>
      <c r="C508" s="514">
        <v>8621</v>
      </c>
      <c r="D508" s="515" t="s">
        <v>1672</v>
      </c>
      <c r="E508" s="673">
        <f t="shared" si="104"/>
        <v>0</v>
      </c>
      <c r="F508" s="675"/>
      <c r="G508" s="675"/>
      <c r="H508" s="1448">
        <v>0</v>
      </c>
      <c r="I508" s="586"/>
      <c r="J508" s="587"/>
      <c r="K508" s="1448">
        <v>0</v>
      </c>
      <c r="L508" s="583">
        <f t="shared" si="105"/>
        <v>0</v>
      </c>
      <c r="M508" s="404"/>
      <c r="N508" s="404"/>
      <c r="O508" s="404"/>
      <c r="P508" s="404"/>
      <c r="Q508" s="404"/>
      <c r="R508" s="404"/>
      <c r="S508" s="404"/>
      <c r="T508" s="404"/>
      <c r="U508" s="404"/>
      <c r="V508" s="404"/>
      <c r="W508" s="404"/>
      <c r="X508" s="404"/>
      <c r="Y508" s="404"/>
      <c r="Z508" s="404"/>
    </row>
    <row r="509" spans="1:12" ht="18.75" customHeight="1">
      <c r="A509" s="8">
        <v>330</v>
      </c>
      <c r="B509" s="345"/>
      <c r="C509" s="516">
        <v>8623</v>
      </c>
      <c r="D509" s="551" t="s">
        <v>1673</v>
      </c>
      <c r="E509" s="673">
        <f t="shared" si="104"/>
        <v>0</v>
      </c>
      <c r="F509" s="674"/>
      <c r="G509" s="674"/>
      <c r="H509" s="1448">
        <v>0</v>
      </c>
      <c r="I509" s="584"/>
      <c r="J509" s="585"/>
      <c r="K509" s="1448">
        <v>0</v>
      </c>
      <c r="L509" s="583">
        <f t="shared" si="105"/>
        <v>0</v>
      </c>
    </row>
    <row r="510" spans="1:12" ht="18.75" customHeight="1">
      <c r="A510" s="8">
        <v>340</v>
      </c>
      <c r="B510" s="345"/>
      <c r="C510" s="431">
        <v>8640</v>
      </c>
      <c r="D510" s="353" t="s">
        <v>1674</v>
      </c>
      <c r="E510" s="673">
        <f t="shared" si="104"/>
        <v>0</v>
      </c>
      <c r="F510" s="1448">
        <v>0</v>
      </c>
      <c r="G510" s="1448">
        <v>0</v>
      </c>
      <c r="H510" s="1448">
        <v>0</v>
      </c>
      <c r="I510" s="1448">
        <v>0</v>
      </c>
      <c r="J510" s="1448">
        <v>0</v>
      </c>
      <c r="K510" s="1448">
        <v>0</v>
      </c>
      <c r="L510" s="583">
        <f t="shared" si="105"/>
        <v>0</v>
      </c>
    </row>
    <row r="511" spans="1:26" s="404" customFormat="1" ht="18.75" customHeight="1">
      <c r="A511" s="7">
        <v>345</v>
      </c>
      <c r="B511" s="573">
        <v>8700</v>
      </c>
      <c r="C511" s="1773" t="s">
        <v>1476</v>
      </c>
      <c r="D511" s="1774"/>
      <c r="E511" s="685">
        <f aca="true" t="shared" si="108" ref="E511:L511">SUM(E512:E513)</f>
        <v>0</v>
      </c>
      <c r="F511" s="685">
        <f t="shared" si="108"/>
        <v>0</v>
      </c>
      <c r="G511" s="685">
        <f t="shared" si="108"/>
        <v>0</v>
      </c>
      <c r="H511" s="685">
        <f t="shared" si="108"/>
        <v>0</v>
      </c>
      <c r="I511" s="739">
        <f t="shared" si="108"/>
        <v>0</v>
      </c>
      <c r="J511" s="737">
        <f t="shared" si="108"/>
        <v>0</v>
      </c>
      <c r="K511" s="737">
        <f t="shared" si="108"/>
        <v>0</v>
      </c>
      <c r="L511" s="712">
        <f t="shared" si="108"/>
        <v>0</v>
      </c>
      <c r="M511" s="402"/>
      <c r="N511" s="402"/>
      <c r="O511" s="402"/>
      <c r="P511" s="402"/>
      <c r="Q511" s="402"/>
      <c r="R511" s="402"/>
      <c r="S511" s="402"/>
      <c r="T511" s="402"/>
      <c r="U511" s="402"/>
      <c r="V511" s="402"/>
      <c r="W511" s="402"/>
      <c r="X511" s="402"/>
      <c r="Y511" s="402"/>
      <c r="Z511" s="402"/>
    </row>
    <row r="512" spans="1:12" ht="15.75">
      <c r="A512" s="8">
        <v>346</v>
      </c>
      <c r="B512" s="345"/>
      <c r="C512" s="346">
        <v>8733</v>
      </c>
      <c r="D512" s="347" t="s">
        <v>413</v>
      </c>
      <c r="E512" s="673">
        <f t="shared" si="104"/>
        <v>0</v>
      </c>
      <c r="F512" s="1448">
        <v>0</v>
      </c>
      <c r="G512" s="1448">
        <v>0</v>
      </c>
      <c r="H512" s="1448">
        <v>0</v>
      </c>
      <c r="I512" s="1448">
        <v>0</v>
      </c>
      <c r="J512" s="1448">
        <v>0</v>
      </c>
      <c r="K512" s="1448">
        <v>0</v>
      </c>
      <c r="L512" s="583">
        <f t="shared" si="105"/>
        <v>0</v>
      </c>
    </row>
    <row r="513" spans="1:12" ht="15.75">
      <c r="A513" s="8">
        <v>347</v>
      </c>
      <c r="B513" s="345"/>
      <c r="C513" s="351">
        <v>8766</v>
      </c>
      <c r="D513" s="392" t="s">
        <v>414</v>
      </c>
      <c r="E513" s="673">
        <f t="shared" si="104"/>
        <v>0</v>
      </c>
      <c r="F513" s="1448">
        <v>0</v>
      </c>
      <c r="G513" s="1448">
        <v>0</v>
      </c>
      <c r="H513" s="1448">
        <v>0</v>
      </c>
      <c r="I513" s="1448">
        <v>0</v>
      </c>
      <c r="J513" s="1448">
        <v>0</v>
      </c>
      <c r="K513" s="1448">
        <v>0</v>
      </c>
      <c r="L513" s="583">
        <f t="shared" si="105"/>
        <v>0</v>
      </c>
    </row>
    <row r="514" spans="1:26" s="404" customFormat="1" ht="18" customHeight="1">
      <c r="A514" s="7">
        <v>355</v>
      </c>
      <c r="B514" s="569">
        <v>8800</v>
      </c>
      <c r="C514" s="1783" t="s">
        <v>1475</v>
      </c>
      <c r="D514" s="1780"/>
      <c r="E514" s="685">
        <f aca="true" t="shared" si="109" ref="E514:L514">SUM(E515:E520)</f>
        <v>0</v>
      </c>
      <c r="F514" s="685">
        <f t="shared" si="109"/>
        <v>0</v>
      </c>
      <c r="G514" s="685">
        <f t="shared" si="109"/>
        <v>0</v>
      </c>
      <c r="H514" s="685">
        <f t="shared" si="109"/>
        <v>0</v>
      </c>
      <c r="I514" s="739">
        <f t="shared" si="109"/>
        <v>-4622</v>
      </c>
      <c r="J514" s="737">
        <f t="shared" si="109"/>
        <v>0</v>
      </c>
      <c r="K514" s="737">
        <f t="shared" si="109"/>
        <v>0</v>
      </c>
      <c r="L514" s="712">
        <f t="shared" si="109"/>
        <v>-4622</v>
      </c>
      <c r="M514" s="402"/>
      <c r="N514" s="402"/>
      <c r="O514" s="402"/>
      <c r="P514" s="402"/>
      <c r="Q514" s="402"/>
      <c r="R514" s="402"/>
      <c r="S514" s="402"/>
      <c r="T514" s="402"/>
      <c r="U514" s="402"/>
      <c r="V514" s="402"/>
      <c r="W514" s="402"/>
      <c r="X514" s="402"/>
      <c r="Y514" s="402"/>
      <c r="Z514" s="402"/>
    </row>
    <row r="515" spans="1:12" ht="18" customHeight="1">
      <c r="A515" s="8">
        <v>360</v>
      </c>
      <c r="B515" s="345"/>
      <c r="C515" s="346">
        <v>8801</v>
      </c>
      <c r="D515" s="347" t="s">
        <v>419</v>
      </c>
      <c r="E515" s="1448">
        <v>0</v>
      </c>
      <c r="F515" s="1448">
        <v>0</v>
      </c>
      <c r="G515" s="1448">
        <v>0</v>
      </c>
      <c r="H515" s="1448">
        <v>0</v>
      </c>
      <c r="I515" s="1448">
        <v>0</v>
      </c>
      <c r="J515" s="1448">
        <v>0</v>
      </c>
      <c r="K515" s="1448">
        <v>0</v>
      </c>
      <c r="L515" s="583">
        <f t="shared" si="105"/>
        <v>0</v>
      </c>
    </row>
    <row r="516" spans="1:26" ht="18" customHeight="1">
      <c r="A516" s="8">
        <v>365</v>
      </c>
      <c r="B516" s="345"/>
      <c r="C516" s="348">
        <v>8802</v>
      </c>
      <c r="D516" s="349" t="s">
        <v>420</v>
      </c>
      <c r="E516" s="673">
        <f t="shared" si="104"/>
        <v>0</v>
      </c>
      <c r="F516" s="680"/>
      <c r="G516" s="680"/>
      <c r="H516" s="1448">
        <v>0</v>
      </c>
      <c r="I516" s="581"/>
      <c r="J516" s="582"/>
      <c r="K516" s="1448">
        <v>0</v>
      </c>
      <c r="L516" s="583">
        <f t="shared" si="105"/>
        <v>0</v>
      </c>
      <c r="M516" s="404"/>
      <c r="N516" s="404"/>
      <c r="O516" s="404"/>
      <c r="P516" s="404"/>
      <c r="Q516" s="404"/>
      <c r="R516" s="404"/>
      <c r="S516" s="404"/>
      <c r="T516" s="404"/>
      <c r="U516" s="404"/>
      <c r="V516" s="404"/>
      <c r="W516" s="404"/>
      <c r="X516" s="404"/>
      <c r="Y516" s="404"/>
      <c r="Z516" s="404"/>
    </row>
    <row r="517" spans="1:26" ht="32.25" customHeight="1">
      <c r="A517" s="8">
        <v>370</v>
      </c>
      <c r="B517" s="345"/>
      <c r="C517" s="348">
        <v>8803</v>
      </c>
      <c r="D517" s="349" t="s">
        <v>1482</v>
      </c>
      <c r="E517" s="673">
        <f t="shared" si="104"/>
        <v>0</v>
      </c>
      <c r="F517" s="680"/>
      <c r="G517" s="680"/>
      <c r="H517" s="1448">
        <v>0</v>
      </c>
      <c r="I517" s="581">
        <v>-4622</v>
      </c>
      <c r="J517" s="582"/>
      <c r="K517" s="1448">
        <v>0</v>
      </c>
      <c r="L517" s="583">
        <f t="shared" si="105"/>
        <v>-4622</v>
      </c>
      <c r="M517" s="404"/>
      <c r="N517" s="404"/>
      <c r="O517" s="404"/>
      <c r="P517" s="404"/>
      <c r="Q517" s="404"/>
      <c r="R517" s="404"/>
      <c r="S517" s="404"/>
      <c r="T517" s="404"/>
      <c r="U517" s="404"/>
      <c r="V517" s="404"/>
      <c r="W517" s="404"/>
      <c r="X517" s="404"/>
      <c r="Y517" s="404"/>
      <c r="Z517" s="404"/>
    </row>
    <row r="518" spans="1:12" ht="18" customHeight="1">
      <c r="A518" s="8">
        <v>371</v>
      </c>
      <c r="B518" s="345"/>
      <c r="C518" s="348">
        <v>8804</v>
      </c>
      <c r="D518" s="349" t="s">
        <v>416</v>
      </c>
      <c r="E518" s="673">
        <f t="shared" si="104"/>
        <v>0</v>
      </c>
      <c r="F518" s="680"/>
      <c r="G518" s="680"/>
      <c r="H518" s="1448">
        <v>0</v>
      </c>
      <c r="I518" s="581"/>
      <c r="J518" s="582"/>
      <c r="K518" s="1448">
        <v>0</v>
      </c>
      <c r="L518" s="583">
        <f t="shared" si="105"/>
        <v>0</v>
      </c>
    </row>
    <row r="519" spans="1:26" ht="18" customHeight="1">
      <c r="A519" s="8">
        <v>372</v>
      </c>
      <c r="B519" s="345"/>
      <c r="C519" s="348" t="s">
        <v>415</v>
      </c>
      <c r="D519" s="718" t="s">
        <v>417</v>
      </c>
      <c r="E519" s="673">
        <f t="shared" si="104"/>
        <v>0</v>
      </c>
      <c r="F519" s="680"/>
      <c r="G519" s="680"/>
      <c r="H519" s="1448">
        <v>0</v>
      </c>
      <c r="I519" s="581"/>
      <c r="J519" s="582"/>
      <c r="K519" s="1448">
        <v>0</v>
      </c>
      <c r="L519" s="583">
        <f t="shared" si="105"/>
        <v>0</v>
      </c>
      <c r="M519" s="404"/>
      <c r="N519" s="404"/>
      <c r="O519" s="404"/>
      <c r="P519" s="404"/>
      <c r="Q519" s="404"/>
      <c r="R519" s="404"/>
      <c r="S519" s="404"/>
      <c r="T519" s="404"/>
      <c r="U519" s="404"/>
      <c r="V519" s="404"/>
      <c r="W519" s="404"/>
      <c r="X519" s="404"/>
      <c r="Y519" s="404"/>
      <c r="Z519" s="404"/>
    </row>
    <row r="520" spans="1:12" ht="18" customHeight="1">
      <c r="A520" s="8">
        <v>373</v>
      </c>
      <c r="B520" s="345"/>
      <c r="C520" s="351">
        <v>8809</v>
      </c>
      <c r="D520" s="378" t="s">
        <v>418</v>
      </c>
      <c r="E520" s="673">
        <f t="shared" si="104"/>
        <v>0</v>
      </c>
      <c r="F520" s="681"/>
      <c r="G520" s="681"/>
      <c r="H520" s="1448">
        <v>0</v>
      </c>
      <c r="I520" s="588"/>
      <c r="J520" s="589"/>
      <c r="K520" s="1448">
        <v>0</v>
      </c>
      <c r="L520" s="583">
        <f t="shared" si="105"/>
        <v>0</v>
      </c>
    </row>
    <row r="521" spans="1:26" s="404" customFormat="1" ht="18" customHeight="1">
      <c r="A521" s="7">
        <v>375</v>
      </c>
      <c r="B521" s="573">
        <v>8900</v>
      </c>
      <c r="C521" s="1785" t="s">
        <v>49</v>
      </c>
      <c r="D521" s="1786"/>
      <c r="E521" s="685">
        <f aca="true" t="shared" si="110" ref="E521:L521">SUM(E522:E524)</f>
        <v>0</v>
      </c>
      <c r="F521" s="685">
        <f t="shared" si="110"/>
        <v>0</v>
      </c>
      <c r="G521" s="685">
        <f t="shared" si="110"/>
        <v>0</v>
      </c>
      <c r="H521" s="685">
        <f t="shared" si="110"/>
        <v>0</v>
      </c>
      <c r="I521" s="739">
        <f t="shared" si="110"/>
        <v>0</v>
      </c>
      <c r="J521" s="737">
        <f t="shared" si="110"/>
        <v>0</v>
      </c>
      <c r="K521" s="737">
        <f t="shared" si="110"/>
        <v>0</v>
      </c>
      <c r="L521" s="737">
        <f t="shared" si="110"/>
        <v>0</v>
      </c>
      <c r="M521" s="402"/>
      <c r="N521" s="402"/>
      <c r="O521" s="402"/>
      <c r="P521" s="402"/>
      <c r="Q521" s="402"/>
      <c r="R521" s="402"/>
      <c r="S521" s="402"/>
      <c r="T521" s="402"/>
      <c r="U521" s="402"/>
      <c r="V521" s="402"/>
      <c r="W521" s="402"/>
      <c r="X521" s="402"/>
      <c r="Y521" s="402"/>
      <c r="Z521" s="402"/>
    </row>
    <row r="522" spans="1:12" ht="18" customHeight="1">
      <c r="A522" s="8">
        <v>380</v>
      </c>
      <c r="B522" s="357"/>
      <c r="C522" s="346">
        <v>8901</v>
      </c>
      <c r="D522" s="347" t="s">
        <v>421</v>
      </c>
      <c r="E522" s="673">
        <f t="shared" si="104"/>
        <v>0</v>
      </c>
      <c r="F522" s="1448">
        <v>0</v>
      </c>
      <c r="G522" s="1448">
        <v>0</v>
      </c>
      <c r="H522" s="1448">
        <v>0</v>
      </c>
      <c r="I522" s="1448">
        <v>0</v>
      </c>
      <c r="J522" s="1448">
        <v>0</v>
      </c>
      <c r="K522" s="1448">
        <v>0</v>
      </c>
      <c r="L522" s="583">
        <f t="shared" si="105"/>
        <v>0</v>
      </c>
    </row>
    <row r="523" spans="1:26" ht="30">
      <c r="A523" s="8">
        <v>385</v>
      </c>
      <c r="B523" s="357"/>
      <c r="C523" s="348">
        <v>8902</v>
      </c>
      <c r="D523" s="349" t="s">
        <v>422</v>
      </c>
      <c r="E523" s="673">
        <f t="shared" si="104"/>
        <v>0</v>
      </c>
      <c r="F523" s="1448">
        <v>0</v>
      </c>
      <c r="G523" s="1448">
        <v>0</v>
      </c>
      <c r="H523" s="1448">
        <v>0</v>
      </c>
      <c r="I523" s="1448">
        <v>0</v>
      </c>
      <c r="J523" s="1448">
        <v>0</v>
      </c>
      <c r="K523" s="1448">
        <v>0</v>
      </c>
      <c r="L523" s="583">
        <f t="shared" si="105"/>
        <v>0</v>
      </c>
      <c r="M523" s="404"/>
      <c r="N523" s="404"/>
      <c r="O523" s="404"/>
      <c r="P523" s="404"/>
      <c r="Q523" s="404"/>
      <c r="R523" s="404"/>
      <c r="S523" s="404"/>
      <c r="T523" s="404"/>
      <c r="U523" s="404"/>
      <c r="V523" s="404"/>
      <c r="W523" s="404"/>
      <c r="X523" s="404"/>
      <c r="Y523" s="404"/>
      <c r="Z523" s="404"/>
    </row>
    <row r="524" spans="1:12" ht="30">
      <c r="A524" s="8">
        <v>390</v>
      </c>
      <c r="B524" s="357"/>
      <c r="C524" s="351">
        <v>8903</v>
      </c>
      <c r="D524" s="378" t="s">
        <v>858</v>
      </c>
      <c r="E524" s="673">
        <f t="shared" si="104"/>
        <v>0</v>
      </c>
      <c r="F524" s="1448">
        <v>0</v>
      </c>
      <c r="G524" s="1448">
        <v>0</v>
      </c>
      <c r="H524" s="1448">
        <v>0</v>
      </c>
      <c r="I524" s="1448">
        <v>0</v>
      </c>
      <c r="J524" s="1448">
        <v>0</v>
      </c>
      <c r="K524" s="1448">
        <v>0</v>
      </c>
      <c r="L524" s="583">
        <f t="shared" si="105"/>
        <v>0</v>
      </c>
    </row>
    <row r="525" spans="1:26" s="404" customFormat="1" ht="18.75" customHeight="1">
      <c r="A525" s="7">
        <v>395</v>
      </c>
      <c r="B525" s="573">
        <v>9000</v>
      </c>
      <c r="C525" s="1773" t="s">
        <v>1678</v>
      </c>
      <c r="D525" s="1773"/>
      <c r="E525" s="1628">
        <f t="shared" si="104"/>
        <v>0</v>
      </c>
      <c r="F525" s="1627"/>
      <c r="G525" s="1627"/>
      <c r="H525" s="1627">
        <v>0</v>
      </c>
      <c r="I525" s="1627"/>
      <c r="J525" s="1627"/>
      <c r="K525" s="1627">
        <v>0</v>
      </c>
      <c r="L525" s="1629">
        <f t="shared" si="105"/>
        <v>0</v>
      </c>
      <c r="M525" s="402"/>
      <c r="N525" s="402"/>
      <c r="O525" s="402"/>
      <c r="P525" s="402"/>
      <c r="Q525" s="402"/>
      <c r="R525" s="402"/>
      <c r="S525" s="402"/>
      <c r="T525" s="402"/>
      <c r="U525" s="402"/>
      <c r="V525" s="402"/>
      <c r="W525" s="402"/>
      <c r="X525" s="402"/>
      <c r="Y525" s="402"/>
      <c r="Z525" s="402"/>
    </row>
    <row r="526" spans="1:26" s="404" customFormat="1" ht="18.75" customHeight="1">
      <c r="A526" s="7">
        <v>405</v>
      </c>
      <c r="B526" s="689">
        <v>9100</v>
      </c>
      <c r="C526" s="1778" t="s">
        <v>1471</v>
      </c>
      <c r="D526" s="1778"/>
      <c r="E526" s="690">
        <f aca="true" t="shared" si="111" ref="E526:L526">SUM(E527:E530)</f>
        <v>0</v>
      </c>
      <c r="F526" s="690">
        <f t="shared" si="111"/>
        <v>0</v>
      </c>
      <c r="G526" s="690">
        <f t="shared" si="111"/>
        <v>0</v>
      </c>
      <c r="H526" s="690">
        <f t="shared" si="111"/>
        <v>0</v>
      </c>
      <c r="I526" s="746">
        <f t="shared" si="111"/>
        <v>0</v>
      </c>
      <c r="J526" s="747">
        <f t="shared" si="111"/>
        <v>0</v>
      </c>
      <c r="K526" s="747">
        <f t="shared" si="111"/>
        <v>0</v>
      </c>
      <c r="L526" s="714">
        <f t="shared" si="111"/>
        <v>0</v>
      </c>
      <c r="M526" s="402"/>
      <c r="N526" s="402"/>
      <c r="O526" s="402"/>
      <c r="P526" s="402"/>
      <c r="Q526" s="402"/>
      <c r="R526" s="402"/>
      <c r="S526" s="402"/>
      <c r="T526" s="402"/>
      <c r="U526" s="402"/>
      <c r="V526" s="402"/>
      <c r="W526" s="402"/>
      <c r="X526" s="402"/>
      <c r="Y526" s="402"/>
      <c r="Z526" s="402"/>
    </row>
    <row r="527" spans="1:26" ht="18.75" customHeight="1">
      <c r="A527" s="8">
        <v>410</v>
      </c>
      <c r="B527" s="345"/>
      <c r="C527" s="346">
        <v>9111</v>
      </c>
      <c r="D527" s="386" t="s">
        <v>1679</v>
      </c>
      <c r="E527" s="673">
        <f t="shared" si="104"/>
        <v>0</v>
      </c>
      <c r="F527" s="670"/>
      <c r="G527" s="670"/>
      <c r="H527" s="1448">
        <v>0</v>
      </c>
      <c r="I527" s="578"/>
      <c r="J527" s="579"/>
      <c r="K527" s="1448">
        <v>0</v>
      </c>
      <c r="L527" s="583">
        <f t="shared" si="105"/>
        <v>0</v>
      </c>
      <c r="M527" s="404"/>
      <c r="N527" s="404"/>
      <c r="O527" s="404"/>
      <c r="P527" s="404"/>
      <c r="Q527" s="404"/>
      <c r="R527" s="404"/>
      <c r="S527" s="404"/>
      <c r="T527" s="404"/>
      <c r="U527" s="404"/>
      <c r="V527" s="404"/>
      <c r="W527" s="404"/>
      <c r="X527" s="404"/>
      <c r="Y527" s="404"/>
      <c r="Z527" s="404"/>
    </row>
    <row r="528" spans="1:26" ht="18.75" customHeight="1">
      <c r="A528" s="8">
        <v>415</v>
      </c>
      <c r="B528" s="345"/>
      <c r="C528" s="348">
        <v>9112</v>
      </c>
      <c r="D528" s="512" t="s">
        <v>1680</v>
      </c>
      <c r="E528" s="673">
        <f t="shared" si="104"/>
        <v>0</v>
      </c>
      <c r="F528" s="672"/>
      <c r="G528" s="672"/>
      <c r="H528" s="1448">
        <v>0</v>
      </c>
      <c r="I528" s="581"/>
      <c r="J528" s="582"/>
      <c r="K528" s="1448">
        <v>0</v>
      </c>
      <c r="L528" s="583">
        <f t="shared" si="105"/>
        <v>0</v>
      </c>
      <c r="M528" s="404"/>
      <c r="N528" s="404"/>
      <c r="O528" s="404"/>
      <c r="P528" s="404"/>
      <c r="Q528" s="404"/>
      <c r="R528" s="404"/>
      <c r="S528" s="404"/>
      <c r="T528" s="404"/>
      <c r="U528" s="404"/>
      <c r="V528" s="404"/>
      <c r="W528" s="404"/>
      <c r="X528" s="404"/>
      <c r="Y528" s="404"/>
      <c r="Z528" s="404"/>
    </row>
    <row r="529" spans="1:12" ht="18.75" customHeight="1">
      <c r="A529" s="8">
        <v>420</v>
      </c>
      <c r="B529" s="345"/>
      <c r="C529" s="348">
        <v>9121</v>
      </c>
      <c r="D529" s="512" t="s">
        <v>1681</v>
      </c>
      <c r="E529" s="673">
        <f t="shared" si="104"/>
        <v>0</v>
      </c>
      <c r="F529" s="672"/>
      <c r="G529" s="672"/>
      <c r="H529" s="1448">
        <v>0</v>
      </c>
      <c r="I529" s="581"/>
      <c r="J529" s="582"/>
      <c r="K529" s="1448">
        <v>0</v>
      </c>
      <c r="L529" s="583">
        <f t="shared" si="105"/>
        <v>0</v>
      </c>
    </row>
    <row r="530" spans="1:12" ht="18.75" customHeight="1">
      <c r="A530" s="8">
        <v>425</v>
      </c>
      <c r="B530" s="345"/>
      <c r="C530" s="351">
        <v>9122</v>
      </c>
      <c r="D530" s="392" t="s">
        <v>1682</v>
      </c>
      <c r="E530" s="673">
        <f t="shared" si="104"/>
        <v>0</v>
      </c>
      <c r="F530" s="676"/>
      <c r="G530" s="676"/>
      <c r="H530" s="1448">
        <v>0</v>
      </c>
      <c r="I530" s="588"/>
      <c r="J530" s="589"/>
      <c r="K530" s="1448">
        <v>0</v>
      </c>
      <c r="L530" s="583">
        <f t="shared" si="105"/>
        <v>0</v>
      </c>
    </row>
    <row r="531" spans="1:26" s="404" customFormat="1" ht="15.75">
      <c r="A531" s="7">
        <v>430</v>
      </c>
      <c r="B531" s="573">
        <v>9200</v>
      </c>
      <c r="C531" s="1779" t="s">
        <v>1472</v>
      </c>
      <c r="D531" s="1780"/>
      <c r="E531" s="685">
        <f aca="true" t="shared" si="112" ref="E531:L531">+E532+E533</f>
        <v>0</v>
      </c>
      <c r="F531" s="685">
        <f t="shared" si="112"/>
        <v>0</v>
      </c>
      <c r="G531" s="685">
        <f t="shared" si="112"/>
        <v>0</v>
      </c>
      <c r="H531" s="685">
        <f t="shared" si="112"/>
        <v>0</v>
      </c>
      <c r="I531" s="739">
        <f t="shared" si="112"/>
        <v>0</v>
      </c>
      <c r="J531" s="737">
        <f t="shared" si="112"/>
        <v>0</v>
      </c>
      <c r="K531" s="737">
        <f t="shared" si="112"/>
        <v>0</v>
      </c>
      <c r="L531" s="712">
        <f t="shared" si="112"/>
        <v>0</v>
      </c>
      <c r="M531" s="402"/>
      <c r="N531" s="402"/>
      <c r="O531" s="402"/>
      <c r="P531" s="402"/>
      <c r="Q531" s="402"/>
      <c r="R531" s="402"/>
      <c r="S531" s="402"/>
      <c r="T531" s="402"/>
      <c r="U531" s="402"/>
      <c r="V531" s="402"/>
      <c r="W531" s="402"/>
      <c r="X531" s="402"/>
      <c r="Y531" s="402"/>
      <c r="Z531" s="402"/>
    </row>
    <row r="532" spans="1:12" ht="18.75" customHeight="1">
      <c r="A532" s="8">
        <v>435</v>
      </c>
      <c r="B532" s="345"/>
      <c r="C532" s="346">
        <v>9201</v>
      </c>
      <c r="D532" s="347" t="s">
        <v>1683</v>
      </c>
      <c r="E532" s="673">
        <f t="shared" si="104"/>
        <v>0</v>
      </c>
      <c r="F532" s="1517"/>
      <c r="G532" s="1517"/>
      <c r="H532" s="1448">
        <v>0</v>
      </c>
      <c r="I532" s="578"/>
      <c r="J532" s="579"/>
      <c r="K532" s="1448">
        <v>0</v>
      </c>
      <c r="L532" s="583">
        <f t="shared" si="105"/>
        <v>0</v>
      </c>
    </row>
    <row r="533" spans="1:26" ht="18.75" customHeight="1">
      <c r="A533" s="13">
        <v>440</v>
      </c>
      <c r="B533" s="345"/>
      <c r="C533" s="351">
        <v>9202</v>
      </c>
      <c r="D533" s="378" t="s">
        <v>1684</v>
      </c>
      <c r="E533" s="673">
        <f t="shared" si="104"/>
        <v>0</v>
      </c>
      <c r="F533" s="1518"/>
      <c r="G533" s="1518"/>
      <c r="H533" s="1448">
        <v>0</v>
      </c>
      <c r="I533" s="588"/>
      <c r="J533" s="589"/>
      <c r="K533" s="1448">
        <v>0</v>
      </c>
      <c r="L533" s="583">
        <f t="shared" si="105"/>
        <v>0</v>
      </c>
      <c r="M533" s="404"/>
      <c r="N533" s="404"/>
      <c r="O533" s="404"/>
      <c r="P533" s="404"/>
      <c r="Q533" s="404"/>
      <c r="R533" s="404"/>
      <c r="S533" s="404"/>
      <c r="T533" s="404"/>
      <c r="U533" s="404"/>
      <c r="V533" s="404"/>
      <c r="W533" s="404"/>
      <c r="X533" s="404"/>
      <c r="Y533" s="404"/>
      <c r="Z533" s="404"/>
    </row>
    <row r="534" spans="1:26" s="404" customFormat="1" ht="18.75" customHeight="1">
      <c r="A534" s="16">
        <v>445</v>
      </c>
      <c r="B534" s="573">
        <v>9300</v>
      </c>
      <c r="C534" s="1773" t="s">
        <v>1473</v>
      </c>
      <c r="D534" s="1773"/>
      <c r="E534" s="685">
        <f aca="true" t="shared" si="113" ref="E534:L534">SUM(E535:E555)</f>
        <v>0</v>
      </c>
      <c r="F534" s="685">
        <f t="shared" si="113"/>
        <v>0</v>
      </c>
      <c r="G534" s="685">
        <f t="shared" si="113"/>
        <v>0</v>
      </c>
      <c r="H534" s="685">
        <f t="shared" si="113"/>
        <v>0</v>
      </c>
      <c r="I534" s="739">
        <f t="shared" si="113"/>
        <v>0</v>
      </c>
      <c r="J534" s="739">
        <f t="shared" si="113"/>
        <v>0</v>
      </c>
      <c r="K534" s="739">
        <f t="shared" si="113"/>
        <v>0</v>
      </c>
      <c r="L534" s="739">
        <f t="shared" si="113"/>
        <v>0</v>
      </c>
      <c r="M534" s="402"/>
      <c r="N534" s="402"/>
      <c r="O534" s="402"/>
      <c r="P534" s="402"/>
      <c r="Q534" s="402"/>
      <c r="R534" s="402"/>
      <c r="S534" s="402"/>
      <c r="T534" s="402"/>
      <c r="U534" s="402"/>
      <c r="V534" s="402"/>
      <c r="W534" s="402"/>
      <c r="X534" s="402"/>
      <c r="Y534" s="402"/>
      <c r="Z534" s="402"/>
    </row>
    <row r="535" spans="1:12" ht="18.75" customHeight="1">
      <c r="A535" s="13">
        <v>446</v>
      </c>
      <c r="B535" s="345"/>
      <c r="C535" s="346">
        <v>9301</v>
      </c>
      <c r="D535" s="386" t="s">
        <v>423</v>
      </c>
      <c r="E535" s="673">
        <f t="shared" si="104"/>
        <v>0</v>
      </c>
      <c r="F535" s="682"/>
      <c r="G535" s="682"/>
      <c r="H535" s="1448">
        <v>0</v>
      </c>
      <c r="I535" s="578"/>
      <c r="J535" s="579"/>
      <c r="K535" s="1448">
        <v>0</v>
      </c>
      <c r="L535" s="1609">
        <f>SUM(I535:K535)</f>
        <v>0</v>
      </c>
    </row>
    <row r="536" spans="1:12" ht="18.75" customHeight="1">
      <c r="A536" s="13">
        <v>450</v>
      </c>
      <c r="B536" s="345"/>
      <c r="C536" s="516">
        <v>9310</v>
      </c>
      <c r="D536" s="719" t="s">
        <v>1685</v>
      </c>
      <c r="E536" s="673">
        <f t="shared" si="104"/>
        <v>0</v>
      </c>
      <c r="F536" s="678"/>
      <c r="G536" s="678"/>
      <c r="H536" s="1448">
        <v>0</v>
      </c>
      <c r="I536" s="584"/>
      <c r="J536" s="585"/>
      <c r="K536" s="1448">
        <v>0</v>
      </c>
      <c r="L536" s="1609">
        <f>SUM(I536:K536)</f>
        <v>0</v>
      </c>
    </row>
    <row r="537" spans="1:26" s="410" customFormat="1" ht="18.75" customHeight="1">
      <c r="A537" s="26">
        <v>451</v>
      </c>
      <c r="B537" s="345"/>
      <c r="C537" s="720">
        <v>9317</v>
      </c>
      <c r="D537" s="721" t="s">
        <v>424</v>
      </c>
      <c r="E537" s="673">
        <f t="shared" si="104"/>
        <v>0</v>
      </c>
      <c r="F537" s="722"/>
      <c r="G537" s="722"/>
      <c r="H537" s="1448">
        <v>0</v>
      </c>
      <c r="I537" s="584"/>
      <c r="J537" s="585"/>
      <c r="K537" s="1448">
        <v>0</v>
      </c>
      <c r="L537" s="1609">
        <f aca="true" t="shared" si="114" ref="L537:L568">SUM(I537:K537)</f>
        <v>0</v>
      </c>
      <c r="M537" s="404"/>
      <c r="N537" s="404"/>
      <c r="O537" s="404"/>
      <c r="P537" s="404"/>
      <c r="Q537" s="404"/>
      <c r="R537" s="404"/>
      <c r="S537" s="404"/>
      <c r="T537" s="404"/>
      <c r="U537" s="404"/>
      <c r="V537" s="404"/>
      <c r="W537" s="404"/>
      <c r="X537" s="404"/>
      <c r="Y537" s="404"/>
      <c r="Z537" s="404"/>
    </row>
    <row r="538" spans="1:26" s="410" customFormat="1" ht="18.75" customHeight="1">
      <c r="A538" s="26">
        <v>452</v>
      </c>
      <c r="B538" s="345"/>
      <c r="C538" s="723">
        <v>9318</v>
      </c>
      <c r="D538" s="724" t="s">
        <v>425</v>
      </c>
      <c r="E538" s="673">
        <f t="shared" si="104"/>
        <v>0</v>
      </c>
      <c r="F538" s="678"/>
      <c r="G538" s="678"/>
      <c r="H538" s="1448">
        <v>0</v>
      </c>
      <c r="I538" s="584"/>
      <c r="J538" s="585"/>
      <c r="K538" s="1448">
        <v>0</v>
      </c>
      <c r="L538" s="1609">
        <f t="shared" si="114"/>
        <v>0</v>
      </c>
      <c r="M538" s="402"/>
      <c r="N538" s="402"/>
      <c r="O538" s="402"/>
      <c r="P538" s="402"/>
      <c r="Q538" s="402"/>
      <c r="R538" s="402"/>
      <c r="S538" s="402"/>
      <c r="T538" s="402"/>
      <c r="U538" s="402"/>
      <c r="V538" s="402"/>
      <c r="W538" s="402"/>
      <c r="X538" s="402"/>
      <c r="Y538" s="402"/>
      <c r="Z538" s="402"/>
    </row>
    <row r="539" spans="1:26" ht="31.5">
      <c r="A539" s="23">
        <v>456</v>
      </c>
      <c r="B539" s="345"/>
      <c r="C539" s="514">
        <v>9321</v>
      </c>
      <c r="D539" s="725" t="s">
        <v>1686</v>
      </c>
      <c r="E539" s="673">
        <f t="shared" si="104"/>
        <v>0</v>
      </c>
      <c r="F539" s="1448">
        <v>0</v>
      </c>
      <c r="G539" s="1448">
        <v>0</v>
      </c>
      <c r="H539" s="1448">
        <v>0</v>
      </c>
      <c r="I539" s="1448">
        <v>0</v>
      </c>
      <c r="J539" s="1448">
        <v>0</v>
      </c>
      <c r="K539" s="1448">
        <v>0</v>
      </c>
      <c r="L539" s="1609">
        <f t="shared" si="114"/>
        <v>0</v>
      </c>
      <c r="M539" s="410"/>
      <c r="N539" s="410"/>
      <c r="O539" s="410"/>
      <c r="P539" s="410"/>
      <c r="Q539" s="410"/>
      <c r="R539" s="410"/>
      <c r="S539" s="410"/>
      <c r="T539" s="410"/>
      <c r="U539" s="410"/>
      <c r="V539" s="410"/>
      <c r="W539" s="410"/>
      <c r="X539" s="410"/>
      <c r="Y539" s="410"/>
      <c r="Z539" s="410"/>
    </row>
    <row r="540" spans="1:26" ht="31.5">
      <c r="A540" s="23">
        <v>457</v>
      </c>
      <c r="B540" s="345"/>
      <c r="C540" s="348">
        <v>9322</v>
      </c>
      <c r="D540" s="518" t="s">
        <v>430</v>
      </c>
      <c r="E540" s="673">
        <f t="shared" si="104"/>
        <v>0</v>
      </c>
      <c r="F540" s="1448">
        <v>0</v>
      </c>
      <c r="G540" s="1448">
        <v>0</v>
      </c>
      <c r="H540" s="1448">
        <v>0</v>
      </c>
      <c r="I540" s="1448">
        <v>0</v>
      </c>
      <c r="J540" s="1448">
        <v>0</v>
      </c>
      <c r="K540" s="1448">
        <v>0</v>
      </c>
      <c r="L540" s="1609">
        <f t="shared" si="114"/>
        <v>0</v>
      </c>
      <c r="M540" s="410"/>
      <c r="N540" s="410"/>
      <c r="O540" s="410"/>
      <c r="P540" s="410"/>
      <c r="Q540" s="410"/>
      <c r="R540" s="410"/>
      <c r="S540" s="410"/>
      <c r="T540" s="410"/>
      <c r="U540" s="410"/>
      <c r="V540" s="410"/>
      <c r="W540" s="410"/>
      <c r="X540" s="410"/>
      <c r="Y540" s="410"/>
      <c r="Z540" s="410"/>
    </row>
    <row r="541" spans="1:12" ht="31.5">
      <c r="A541" s="23">
        <v>458</v>
      </c>
      <c r="B541" s="345"/>
      <c r="C541" s="348">
        <v>9323</v>
      </c>
      <c r="D541" s="518" t="s">
        <v>1354</v>
      </c>
      <c r="E541" s="673">
        <f t="shared" si="104"/>
        <v>0</v>
      </c>
      <c r="F541" s="1448">
        <v>0</v>
      </c>
      <c r="G541" s="1448">
        <v>0</v>
      </c>
      <c r="H541" s="1448">
        <v>0</v>
      </c>
      <c r="I541" s="1448">
        <v>0</v>
      </c>
      <c r="J541" s="1448">
        <v>0</v>
      </c>
      <c r="K541" s="1448">
        <v>0</v>
      </c>
      <c r="L541" s="1609">
        <f t="shared" si="114"/>
        <v>0</v>
      </c>
    </row>
    <row r="542" spans="1:12" ht="31.5">
      <c r="A542" s="23">
        <v>459</v>
      </c>
      <c r="B542" s="345"/>
      <c r="C542" s="348">
        <v>9324</v>
      </c>
      <c r="D542" s="518" t="s">
        <v>1355</v>
      </c>
      <c r="E542" s="673">
        <f t="shared" si="104"/>
        <v>0</v>
      </c>
      <c r="F542" s="1448">
        <v>0</v>
      </c>
      <c r="G542" s="1448">
        <v>0</v>
      </c>
      <c r="H542" s="1448">
        <v>0</v>
      </c>
      <c r="I542" s="1448">
        <v>0</v>
      </c>
      <c r="J542" s="1448">
        <v>0</v>
      </c>
      <c r="K542" s="1448">
        <v>0</v>
      </c>
      <c r="L542" s="1609">
        <f t="shared" si="114"/>
        <v>0</v>
      </c>
    </row>
    <row r="543" spans="1:12" ht="18.75" customHeight="1">
      <c r="A543" s="23">
        <v>460</v>
      </c>
      <c r="B543" s="345"/>
      <c r="C543" s="348">
        <v>9325</v>
      </c>
      <c r="D543" s="518" t="s">
        <v>1356</v>
      </c>
      <c r="E543" s="673">
        <f t="shared" si="104"/>
        <v>0</v>
      </c>
      <c r="F543" s="1448">
        <v>0</v>
      </c>
      <c r="G543" s="1448">
        <v>0</v>
      </c>
      <c r="H543" s="1448">
        <v>0</v>
      </c>
      <c r="I543" s="1448">
        <v>0</v>
      </c>
      <c r="J543" s="1448">
        <v>0</v>
      </c>
      <c r="K543" s="1448">
        <v>0</v>
      </c>
      <c r="L543" s="1609">
        <f t="shared" si="114"/>
        <v>0</v>
      </c>
    </row>
    <row r="544" spans="1:12" ht="18.75" customHeight="1">
      <c r="A544" s="23">
        <v>461</v>
      </c>
      <c r="B544" s="345"/>
      <c r="C544" s="348">
        <v>9326</v>
      </c>
      <c r="D544" s="518" t="s">
        <v>1357</v>
      </c>
      <c r="E544" s="673">
        <f t="shared" si="104"/>
        <v>0</v>
      </c>
      <c r="F544" s="1448">
        <v>0</v>
      </c>
      <c r="G544" s="1448">
        <v>0</v>
      </c>
      <c r="H544" s="1448">
        <v>0</v>
      </c>
      <c r="I544" s="1448">
        <v>0</v>
      </c>
      <c r="J544" s="1448">
        <v>0</v>
      </c>
      <c r="K544" s="1448">
        <v>0</v>
      </c>
      <c r="L544" s="1609">
        <f t="shared" si="114"/>
        <v>0</v>
      </c>
    </row>
    <row r="545" spans="1:12" ht="30.75" customHeight="1">
      <c r="A545" s="13">
        <v>462</v>
      </c>
      <c r="B545" s="345"/>
      <c r="C545" s="348">
        <v>9327</v>
      </c>
      <c r="D545" s="518" t="s">
        <v>1358</v>
      </c>
      <c r="E545" s="673">
        <f t="shared" si="104"/>
        <v>0</v>
      </c>
      <c r="F545" s="1448">
        <v>0</v>
      </c>
      <c r="G545" s="1448">
        <v>0</v>
      </c>
      <c r="H545" s="1448">
        <v>0</v>
      </c>
      <c r="I545" s="1448">
        <v>0</v>
      </c>
      <c r="J545" s="1448">
        <v>0</v>
      </c>
      <c r="K545" s="1448">
        <v>0</v>
      </c>
      <c r="L545" s="1609">
        <f t="shared" si="114"/>
        <v>0</v>
      </c>
    </row>
    <row r="546" spans="1:12" ht="18.75" customHeight="1">
      <c r="A546" s="13">
        <v>463</v>
      </c>
      <c r="B546" s="345"/>
      <c r="C546" s="516">
        <v>9328</v>
      </c>
      <c r="D546" s="726" t="s">
        <v>1359</v>
      </c>
      <c r="E546" s="673">
        <f t="shared" si="104"/>
        <v>0</v>
      </c>
      <c r="F546" s="1448">
        <v>0</v>
      </c>
      <c r="G546" s="1448">
        <v>0</v>
      </c>
      <c r="H546" s="1448">
        <v>0</v>
      </c>
      <c r="I546" s="1448">
        <v>0</v>
      </c>
      <c r="J546" s="1448">
        <v>0</v>
      </c>
      <c r="K546" s="1448">
        <v>0</v>
      </c>
      <c r="L546" s="1609">
        <f t="shared" si="114"/>
        <v>0</v>
      </c>
    </row>
    <row r="547" spans="1:12" ht="30">
      <c r="A547" s="23">
        <v>464</v>
      </c>
      <c r="B547" s="345"/>
      <c r="C547" s="431">
        <v>9330</v>
      </c>
      <c r="D547" s="353" t="s">
        <v>1360</v>
      </c>
      <c r="E547" s="673">
        <f t="shared" si="104"/>
        <v>0</v>
      </c>
      <c r="F547" s="727"/>
      <c r="G547" s="727"/>
      <c r="H547" s="1448">
        <v>0</v>
      </c>
      <c r="I547" s="748"/>
      <c r="J547" s="749"/>
      <c r="K547" s="1448">
        <v>0</v>
      </c>
      <c r="L547" s="1609">
        <f t="shared" si="114"/>
        <v>0</v>
      </c>
    </row>
    <row r="548" spans="1:12" ht="31.5">
      <c r="A548" s="13">
        <v>465</v>
      </c>
      <c r="B548" s="345"/>
      <c r="C548" s="514">
        <v>9336</v>
      </c>
      <c r="D548" s="725" t="s">
        <v>433</v>
      </c>
      <c r="E548" s="673">
        <f t="shared" si="104"/>
        <v>0</v>
      </c>
      <c r="F548" s="722"/>
      <c r="G548" s="722"/>
      <c r="H548" s="1448">
        <v>0</v>
      </c>
      <c r="I548" s="586"/>
      <c r="J548" s="587"/>
      <c r="K548" s="1448">
        <v>0</v>
      </c>
      <c r="L548" s="1609">
        <f t="shared" si="114"/>
        <v>0</v>
      </c>
    </row>
    <row r="549" spans="1:12" ht="31.5">
      <c r="A549" s="23">
        <v>466</v>
      </c>
      <c r="B549" s="345"/>
      <c r="C549" s="348">
        <v>9337</v>
      </c>
      <c r="D549" s="349" t="s">
        <v>434</v>
      </c>
      <c r="E549" s="673">
        <f t="shared" si="104"/>
        <v>0</v>
      </c>
      <c r="F549" s="680"/>
      <c r="G549" s="680"/>
      <c r="H549" s="1448">
        <v>0</v>
      </c>
      <c r="I549" s="581"/>
      <c r="J549" s="582"/>
      <c r="K549" s="1448">
        <v>0</v>
      </c>
      <c r="L549" s="1609">
        <f t="shared" si="114"/>
        <v>0</v>
      </c>
    </row>
    <row r="550" spans="1:12" ht="18.75" customHeight="1">
      <c r="A550" s="13">
        <v>467</v>
      </c>
      <c r="B550" s="345"/>
      <c r="C550" s="348">
        <v>9338</v>
      </c>
      <c r="D550" s="518" t="s">
        <v>435</v>
      </c>
      <c r="E550" s="673">
        <f t="shared" si="104"/>
        <v>0</v>
      </c>
      <c r="F550" s="680"/>
      <c r="G550" s="680"/>
      <c r="H550" s="1448">
        <v>0</v>
      </c>
      <c r="I550" s="581"/>
      <c r="J550" s="582"/>
      <c r="K550" s="1448">
        <v>0</v>
      </c>
      <c r="L550" s="1609">
        <f t="shared" si="114"/>
        <v>0</v>
      </c>
    </row>
    <row r="551" spans="1:12" ht="18.75" customHeight="1">
      <c r="A551" s="23">
        <v>468</v>
      </c>
      <c r="B551" s="345"/>
      <c r="C551" s="516">
        <v>9339</v>
      </c>
      <c r="D551" s="551" t="s">
        <v>436</v>
      </c>
      <c r="E551" s="673">
        <f t="shared" si="104"/>
        <v>0</v>
      </c>
      <c r="F551" s="678"/>
      <c r="G551" s="678"/>
      <c r="H551" s="1448">
        <v>0</v>
      </c>
      <c r="I551" s="584"/>
      <c r="J551" s="585"/>
      <c r="K551" s="1448">
        <v>0</v>
      </c>
      <c r="L551" s="1609">
        <f t="shared" si="114"/>
        <v>0</v>
      </c>
    </row>
    <row r="552" spans="1:12" ht="18.75" customHeight="1">
      <c r="A552" s="13">
        <v>469</v>
      </c>
      <c r="B552" s="345"/>
      <c r="C552" s="514">
        <v>9355</v>
      </c>
      <c r="D552" s="728" t="s">
        <v>437</v>
      </c>
      <c r="E552" s="673">
        <f t="shared" si="104"/>
        <v>0</v>
      </c>
      <c r="F552" s="1448">
        <v>0</v>
      </c>
      <c r="G552" s="1448">
        <v>0</v>
      </c>
      <c r="H552" s="1448">
        <v>0</v>
      </c>
      <c r="I552" s="1448">
        <v>0</v>
      </c>
      <c r="J552" s="1448">
        <v>0</v>
      </c>
      <c r="K552" s="1448">
        <v>0</v>
      </c>
      <c r="L552" s="1609">
        <f t="shared" si="114"/>
        <v>0</v>
      </c>
    </row>
    <row r="553" spans="1:12" ht="18.75" customHeight="1">
      <c r="A553" s="23">
        <v>470</v>
      </c>
      <c r="B553" s="345"/>
      <c r="C553" s="516">
        <v>9356</v>
      </c>
      <c r="D553" s="729" t="s">
        <v>438</v>
      </c>
      <c r="E553" s="673">
        <f t="shared" si="104"/>
        <v>0</v>
      </c>
      <c r="F553" s="1448">
        <v>0</v>
      </c>
      <c r="G553" s="1448">
        <v>0</v>
      </c>
      <c r="H553" s="1448">
        <v>0</v>
      </c>
      <c r="I553" s="1448">
        <v>0</v>
      </c>
      <c r="J553" s="1448">
        <v>0</v>
      </c>
      <c r="K553" s="1448">
        <v>0</v>
      </c>
      <c r="L553" s="1609">
        <f t="shared" si="114"/>
        <v>0</v>
      </c>
    </row>
    <row r="554" spans="1:12" ht="18.75" customHeight="1">
      <c r="A554" s="23">
        <v>471</v>
      </c>
      <c r="B554" s="345"/>
      <c r="C554" s="514">
        <v>9395</v>
      </c>
      <c r="D554" s="565" t="s">
        <v>440</v>
      </c>
      <c r="E554" s="673">
        <f t="shared" si="104"/>
        <v>0</v>
      </c>
      <c r="F554" s="722"/>
      <c r="G554" s="722"/>
      <c r="H554" s="1448">
        <v>0</v>
      </c>
      <c r="I554" s="586"/>
      <c r="J554" s="587"/>
      <c r="K554" s="1448">
        <v>0</v>
      </c>
      <c r="L554" s="1609">
        <f t="shared" si="114"/>
        <v>0</v>
      </c>
    </row>
    <row r="555" spans="1:12" ht="18.75" customHeight="1">
      <c r="A555" s="13">
        <v>472</v>
      </c>
      <c r="B555" s="345"/>
      <c r="C555" s="351">
        <v>9396</v>
      </c>
      <c r="D555" s="519" t="s">
        <v>439</v>
      </c>
      <c r="E555" s="673">
        <f t="shared" si="104"/>
        <v>0</v>
      </c>
      <c r="F555" s="681"/>
      <c r="G555" s="681"/>
      <c r="H555" s="1448">
        <v>0</v>
      </c>
      <c r="I555" s="588"/>
      <c r="J555" s="589"/>
      <c r="K555" s="1448">
        <v>0</v>
      </c>
      <c r="L555" s="1609">
        <f t="shared" si="114"/>
        <v>0</v>
      </c>
    </row>
    <row r="556" spans="1:26" s="404" customFormat="1" ht="18" customHeight="1">
      <c r="A556" s="16">
        <v>474</v>
      </c>
      <c r="B556" s="573">
        <v>9500</v>
      </c>
      <c r="C556" s="1779" t="s">
        <v>1483</v>
      </c>
      <c r="D556" s="1779"/>
      <c r="E556" s="685">
        <f aca="true" t="shared" si="115" ref="E556:L556">SUM(E557:E575)</f>
        <v>114156</v>
      </c>
      <c r="F556" s="686">
        <f t="shared" si="115"/>
        <v>114156</v>
      </c>
      <c r="G556" s="686">
        <f t="shared" si="115"/>
        <v>0</v>
      </c>
      <c r="H556" s="686">
        <f t="shared" si="115"/>
        <v>0</v>
      </c>
      <c r="I556" s="739">
        <f t="shared" si="115"/>
        <v>-213606</v>
      </c>
      <c r="J556" s="737">
        <f t="shared" si="115"/>
        <v>-6239</v>
      </c>
      <c r="K556" s="737">
        <f t="shared" si="115"/>
        <v>0</v>
      </c>
      <c r="L556" s="712">
        <f t="shared" si="115"/>
        <v>-219845</v>
      </c>
      <c r="M556" s="402"/>
      <c r="N556" s="402"/>
      <c r="O556" s="402"/>
      <c r="P556" s="402"/>
      <c r="Q556" s="402"/>
      <c r="R556" s="402"/>
      <c r="S556" s="402"/>
      <c r="T556" s="402"/>
      <c r="U556" s="402"/>
      <c r="V556" s="402"/>
      <c r="W556" s="402"/>
      <c r="X556" s="402"/>
      <c r="Y556" s="402"/>
      <c r="Z556" s="402"/>
    </row>
    <row r="557" spans="1:12" ht="18.75" customHeight="1">
      <c r="A557" s="13">
        <v>475</v>
      </c>
      <c r="B557" s="345"/>
      <c r="C557" s="346">
        <v>9501</v>
      </c>
      <c r="D557" s="386" t="s">
        <v>1361</v>
      </c>
      <c r="E557" s="670">
        <f>SUM(F557:H557)</f>
        <v>114156</v>
      </c>
      <c r="F557" s="670">
        <v>114156</v>
      </c>
      <c r="G557" s="670"/>
      <c r="H557" s="1451">
        <v>0</v>
      </c>
      <c r="I557" s="578"/>
      <c r="J557" s="578"/>
      <c r="K557" s="1451">
        <v>0</v>
      </c>
      <c r="L557" s="1609">
        <f t="shared" si="114"/>
        <v>0</v>
      </c>
    </row>
    <row r="558" spans="1:26" ht="18.75" customHeight="1">
      <c r="A558" s="13">
        <v>480</v>
      </c>
      <c r="B558" s="345"/>
      <c r="C558" s="348">
        <v>9502</v>
      </c>
      <c r="D558" s="512" t="s">
        <v>1362</v>
      </c>
      <c r="E558" s="670">
        <f aca="true" t="shared" si="116" ref="E558:E586">SUM(F558:H558)</f>
        <v>0</v>
      </c>
      <c r="F558" s="672"/>
      <c r="G558" s="672"/>
      <c r="H558" s="1453">
        <v>0</v>
      </c>
      <c r="I558" s="578"/>
      <c r="J558" s="578"/>
      <c r="K558" s="1451">
        <v>0</v>
      </c>
      <c r="L558" s="1609">
        <f t="shared" si="114"/>
        <v>0</v>
      </c>
      <c r="M558" s="404"/>
      <c r="N558" s="404"/>
      <c r="O558" s="404"/>
      <c r="P558" s="404"/>
      <c r="Q558" s="404"/>
      <c r="R558" s="404"/>
      <c r="S558" s="404"/>
      <c r="T558" s="404"/>
      <c r="U558" s="404"/>
      <c r="V558" s="404"/>
      <c r="W558" s="404"/>
      <c r="X558" s="404"/>
      <c r="Y558" s="404"/>
      <c r="Z558" s="404"/>
    </row>
    <row r="559" spans="1:12" ht="18.75" customHeight="1">
      <c r="A559" s="13">
        <v>485</v>
      </c>
      <c r="B559" s="345"/>
      <c r="C559" s="348">
        <v>9503</v>
      </c>
      <c r="D559" s="512" t="s">
        <v>354</v>
      </c>
      <c r="E559" s="670">
        <f t="shared" si="116"/>
        <v>0</v>
      </c>
      <c r="F559" s="672"/>
      <c r="G559" s="672"/>
      <c r="H559" s="1453">
        <v>0</v>
      </c>
      <c r="I559" s="578"/>
      <c r="J559" s="578"/>
      <c r="K559" s="1451">
        <v>0</v>
      </c>
      <c r="L559" s="1609">
        <f t="shared" si="114"/>
        <v>0</v>
      </c>
    </row>
    <row r="560" spans="1:12" ht="18.75" customHeight="1">
      <c r="A560" s="13">
        <v>490</v>
      </c>
      <c r="B560" s="345"/>
      <c r="C560" s="348">
        <v>9504</v>
      </c>
      <c r="D560" s="512" t="s">
        <v>355</v>
      </c>
      <c r="E560" s="670">
        <f t="shared" si="116"/>
        <v>0</v>
      </c>
      <c r="F560" s="672"/>
      <c r="G560" s="672"/>
      <c r="H560" s="1453">
        <v>0</v>
      </c>
      <c r="I560" s="578"/>
      <c r="J560" s="578"/>
      <c r="K560" s="1451">
        <v>0</v>
      </c>
      <c r="L560" s="1609">
        <f t="shared" si="114"/>
        <v>0</v>
      </c>
    </row>
    <row r="561" spans="1:12" ht="18.75" customHeight="1">
      <c r="A561" s="13">
        <v>495</v>
      </c>
      <c r="B561" s="345"/>
      <c r="C561" s="348">
        <v>9505</v>
      </c>
      <c r="D561" s="512" t="s">
        <v>1363</v>
      </c>
      <c r="E561" s="670">
        <f t="shared" si="116"/>
        <v>0</v>
      </c>
      <c r="F561" s="672"/>
      <c r="G561" s="672"/>
      <c r="H561" s="1451">
        <v>0</v>
      </c>
      <c r="I561" s="578"/>
      <c r="J561" s="578"/>
      <c r="K561" s="1451">
        <v>0</v>
      </c>
      <c r="L561" s="1609">
        <f t="shared" si="114"/>
        <v>0</v>
      </c>
    </row>
    <row r="562" spans="1:12" ht="18.75" customHeight="1">
      <c r="A562" s="13">
        <v>500</v>
      </c>
      <c r="B562" s="345"/>
      <c r="C562" s="348">
        <v>9506</v>
      </c>
      <c r="D562" s="512" t="s">
        <v>1364</v>
      </c>
      <c r="E562" s="670">
        <f t="shared" si="116"/>
        <v>0</v>
      </c>
      <c r="F562" s="672"/>
      <c r="G562" s="672"/>
      <c r="H562" s="1453">
        <v>0</v>
      </c>
      <c r="I562" s="578"/>
      <c r="J562" s="578"/>
      <c r="K562" s="1451">
        <v>0</v>
      </c>
      <c r="L562" s="1609">
        <f t="shared" si="114"/>
        <v>0</v>
      </c>
    </row>
    <row r="563" spans="1:12" ht="18.75" customHeight="1">
      <c r="A563" s="13">
        <v>505</v>
      </c>
      <c r="B563" s="345"/>
      <c r="C563" s="348">
        <v>9507</v>
      </c>
      <c r="D563" s="512" t="s">
        <v>1365</v>
      </c>
      <c r="E563" s="670">
        <f t="shared" si="116"/>
        <v>0</v>
      </c>
      <c r="F563" s="672"/>
      <c r="G563" s="672"/>
      <c r="H563" s="1453">
        <v>0</v>
      </c>
      <c r="I563" s="578">
        <v>-213606</v>
      </c>
      <c r="J563" s="578">
        <v>-6239</v>
      </c>
      <c r="K563" s="1451">
        <v>0</v>
      </c>
      <c r="L563" s="1609">
        <f t="shared" si="114"/>
        <v>-219845</v>
      </c>
    </row>
    <row r="564" spans="1:12" ht="18.75" customHeight="1">
      <c r="A564" s="13">
        <v>510</v>
      </c>
      <c r="B564" s="345"/>
      <c r="C564" s="348">
        <v>9508</v>
      </c>
      <c r="D564" s="512" t="s">
        <v>1366</v>
      </c>
      <c r="E564" s="670">
        <f t="shared" si="116"/>
        <v>0</v>
      </c>
      <c r="F564" s="672"/>
      <c r="G564" s="672"/>
      <c r="H564" s="1453">
        <v>0</v>
      </c>
      <c r="I564" s="578"/>
      <c r="J564" s="578"/>
      <c r="K564" s="1451">
        <v>0</v>
      </c>
      <c r="L564" s="1609">
        <f t="shared" si="114"/>
        <v>0</v>
      </c>
    </row>
    <row r="565" spans="1:12" ht="18.75" customHeight="1">
      <c r="A565" s="13">
        <v>515</v>
      </c>
      <c r="B565" s="345"/>
      <c r="C565" s="348">
        <v>9509</v>
      </c>
      <c r="D565" s="512" t="s">
        <v>356</v>
      </c>
      <c r="E565" s="670">
        <f t="shared" si="116"/>
        <v>0</v>
      </c>
      <c r="F565" s="672"/>
      <c r="G565" s="672"/>
      <c r="H565" s="1451">
        <v>0</v>
      </c>
      <c r="I565" s="578"/>
      <c r="J565" s="578"/>
      <c r="K565" s="1451">
        <v>0</v>
      </c>
      <c r="L565" s="1609">
        <f t="shared" si="114"/>
        <v>0</v>
      </c>
    </row>
    <row r="566" spans="1:12" ht="18.75" customHeight="1">
      <c r="A566" s="13">
        <v>520</v>
      </c>
      <c r="B566" s="345"/>
      <c r="C566" s="348">
        <v>9510</v>
      </c>
      <c r="D566" s="512" t="s">
        <v>357</v>
      </c>
      <c r="E566" s="670">
        <f t="shared" si="116"/>
        <v>0</v>
      </c>
      <c r="F566" s="672"/>
      <c r="G566" s="672"/>
      <c r="H566" s="1453">
        <v>0</v>
      </c>
      <c r="I566" s="578"/>
      <c r="J566" s="578"/>
      <c r="K566" s="1451">
        <v>0</v>
      </c>
      <c r="L566" s="1609">
        <f t="shared" si="114"/>
        <v>0</v>
      </c>
    </row>
    <row r="567" spans="1:12" ht="18.75" customHeight="1">
      <c r="A567" s="13">
        <v>525</v>
      </c>
      <c r="B567" s="345"/>
      <c r="C567" s="348">
        <v>9511</v>
      </c>
      <c r="D567" s="512" t="s">
        <v>1367</v>
      </c>
      <c r="E567" s="670">
        <f t="shared" si="116"/>
        <v>0</v>
      </c>
      <c r="F567" s="672"/>
      <c r="G567" s="672"/>
      <c r="H567" s="1453">
        <v>0</v>
      </c>
      <c r="I567" s="578"/>
      <c r="J567" s="578"/>
      <c r="K567" s="1451">
        <v>0</v>
      </c>
      <c r="L567" s="1609">
        <f t="shared" si="114"/>
        <v>0</v>
      </c>
    </row>
    <row r="568" spans="1:12" ht="18.75" customHeight="1">
      <c r="A568" s="13">
        <v>530</v>
      </c>
      <c r="B568" s="345"/>
      <c r="C568" s="348">
        <v>9512</v>
      </c>
      <c r="D568" s="512" t="s">
        <v>1368</v>
      </c>
      <c r="E568" s="670">
        <f t="shared" si="116"/>
        <v>0</v>
      </c>
      <c r="F568" s="672"/>
      <c r="G568" s="672"/>
      <c r="H568" s="1453">
        <v>0</v>
      </c>
      <c r="I568" s="578"/>
      <c r="J568" s="578"/>
      <c r="K568" s="1451">
        <v>0</v>
      </c>
      <c r="L568" s="1609">
        <f t="shared" si="114"/>
        <v>0</v>
      </c>
    </row>
    <row r="569" spans="1:12" ht="18.75" customHeight="1">
      <c r="A569" s="13">
        <v>535</v>
      </c>
      <c r="B569" s="345"/>
      <c r="C569" s="371">
        <v>9513</v>
      </c>
      <c r="D569" s="382" t="s">
        <v>1369</v>
      </c>
      <c r="E569" s="670">
        <f t="shared" si="116"/>
        <v>0</v>
      </c>
      <c r="F569" s="709"/>
      <c r="G569" s="709"/>
      <c r="H569" s="1451">
        <v>0</v>
      </c>
      <c r="I569" s="578"/>
      <c r="J569" s="578"/>
      <c r="K569" s="1451">
        <v>0</v>
      </c>
      <c r="L569" s="1609">
        <f aca="true" t="shared" si="117" ref="L569:L586">SUM(I569:K569)</f>
        <v>0</v>
      </c>
    </row>
    <row r="570" spans="1:12" ht="31.5">
      <c r="A570" s="13">
        <v>540</v>
      </c>
      <c r="B570" s="345"/>
      <c r="C570" s="432">
        <v>9514</v>
      </c>
      <c r="D570" s="550" t="s">
        <v>1370</v>
      </c>
      <c r="E570" s="670">
        <f t="shared" si="116"/>
        <v>0</v>
      </c>
      <c r="F570" s="710"/>
      <c r="G570" s="710"/>
      <c r="H570" s="1453">
        <v>0</v>
      </c>
      <c r="I570" s="578"/>
      <c r="J570" s="578"/>
      <c r="K570" s="1451">
        <v>0</v>
      </c>
      <c r="L570" s="1609">
        <f t="shared" si="117"/>
        <v>0</v>
      </c>
    </row>
    <row r="571" spans="1:12" s="572" customFormat="1" ht="27.75" customHeight="1">
      <c r="A571" s="570">
        <v>545</v>
      </c>
      <c r="B571" s="571"/>
      <c r="C571" s="1091">
        <v>9521</v>
      </c>
      <c r="D571" s="565" t="s">
        <v>457</v>
      </c>
      <c r="E571" s="670">
        <f t="shared" si="116"/>
        <v>0</v>
      </c>
      <c r="F571" s="675"/>
      <c r="G571" s="675"/>
      <c r="H571" s="1453">
        <v>0</v>
      </c>
      <c r="I571" s="578"/>
      <c r="J571" s="578"/>
      <c r="K571" s="1451">
        <v>0</v>
      </c>
      <c r="L571" s="1609">
        <f t="shared" si="117"/>
        <v>0</v>
      </c>
    </row>
    <row r="572" spans="1:12" ht="18.75" customHeight="1">
      <c r="A572" s="13">
        <v>550</v>
      </c>
      <c r="B572" s="345"/>
      <c r="C572" s="348">
        <v>9522</v>
      </c>
      <c r="D572" s="1041" t="s">
        <v>458</v>
      </c>
      <c r="E572" s="670">
        <f t="shared" si="116"/>
        <v>0</v>
      </c>
      <c r="F572" s="672"/>
      <c r="G572" s="672"/>
      <c r="H572" s="1453">
        <v>0</v>
      </c>
      <c r="I572" s="578"/>
      <c r="J572" s="578"/>
      <c r="K572" s="1451">
        <v>0</v>
      </c>
      <c r="L572" s="1609">
        <f t="shared" si="117"/>
        <v>0</v>
      </c>
    </row>
    <row r="573" spans="1:12" ht="18.75" customHeight="1">
      <c r="A573" s="13">
        <v>555</v>
      </c>
      <c r="B573" s="345"/>
      <c r="C573" s="348">
        <v>9528</v>
      </c>
      <c r="D573" s="1041" t="s">
        <v>459</v>
      </c>
      <c r="E573" s="670">
        <f t="shared" si="116"/>
        <v>0</v>
      </c>
      <c r="F573" s="672"/>
      <c r="G573" s="672"/>
      <c r="H573" s="1451">
        <v>0</v>
      </c>
      <c r="I573" s="578"/>
      <c r="J573" s="578"/>
      <c r="K573" s="1451">
        <v>0</v>
      </c>
      <c r="L573" s="1609">
        <f t="shared" si="117"/>
        <v>0</v>
      </c>
    </row>
    <row r="574" spans="1:12" ht="18.75" customHeight="1">
      <c r="A574" s="13">
        <v>560</v>
      </c>
      <c r="B574" s="345"/>
      <c r="C574" s="516">
        <v>9529</v>
      </c>
      <c r="D574" s="729" t="s">
        <v>460</v>
      </c>
      <c r="E574" s="670">
        <f t="shared" si="116"/>
        <v>0</v>
      </c>
      <c r="F574" s="674"/>
      <c r="G574" s="674"/>
      <c r="H574" s="1453">
        <v>0</v>
      </c>
      <c r="I574" s="578"/>
      <c r="J574" s="578"/>
      <c r="K574" s="1451">
        <v>0</v>
      </c>
      <c r="L574" s="1609">
        <f t="shared" si="117"/>
        <v>0</v>
      </c>
    </row>
    <row r="575" spans="1:12" ht="30">
      <c r="A575" s="13">
        <v>561</v>
      </c>
      <c r="B575" s="345"/>
      <c r="C575" s="431">
        <v>9549</v>
      </c>
      <c r="D575" s="1042" t="s">
        <v>1371</v>
      </c>
      <c r="E575" s="670">
        <f t="shared" si="116"/>
        <v>0</v>
      </c>
      <c r="F575" s="730"/>
      <c r="G575" s="730"/>
      <c r="H575" s="1453">
        <v>0</v>
      </c>
      <c r="I575" s="578"/>
      <c r="J575" s="578"/>
      <c r="K575" s="1451">
        <v>0</v>
      </c>
      <c r="L575" s="1609">
        <f t="shared" si="117"/>
        <v>0</v>
      </c>
    </row>
    <row r="576" spans="1:26" s="404" customFormat="1" ht="18.75" customHeight="1">
      <c r="A576" s="16">
        <v>565</v>
      </c>
      <c r="B576" s="573">
        <v>9600</v>
      </c>
      <c r="C576" s="1779" t="s">
        <v>1474</v>
      </c>
      <c r="D576" s="1780"/>
      <c r="E576" s="685">
        <f aca="true" t="shared" si="118" ref="E576:L576">SUM(E577:E580)</f>
        <v>0</v>
      </c>
      <c r="F576" s="685">
        <f t="shared" si="118"/>
        <v>0</v>
      </c>
      <c r="G576" s="685">
        <f t="shared" si="118"/>
        <v>0</v>
      </c>
      <c r="H576" s="685">
        <f t="shared" si="118"/>
        <v>0</v>
      </c>
      <c r="I576" s="739">
        <f t="shared" si="118"/>
        <v>0</v>
      </c>
      <c r="J576" s="737">
        <f t="shared" si="118"/>
        <v>0</v>
      </c>
      <c r="K576" s="737">
        <f t="shared" si="118"/>
        <v>0</v>
      </c>
      <c r="L576" s="712">
        <f t="shared" si="118"/>
        <v>0</v>
      </c>
      <c r="M576" s="402"/>
      <c r="N576" s="402"/>
      <c r="O576" s="402"/>
      <c r="P576" s="402"/>
      <c r="Q576" s="402"/>
      <c r="R576" s="402"/>
      <c r="S576" s="402"/>
      <c r="T576" s="402"/>
      <c r="U576" s="402"/>
      <c r="V576" s="402"/>
      <c r="W576" s="402"/>
      <c r="X576" s="402"/>
      <c r="Y576" s="402"/>
      <c r="Z576" s="402"/>
    </row>
    <row r="577" spans="1:12" ht="31.5" customHeight="1">
      <c r="A577" s="18">
        <v>566</v>
      </c>
      <c r="B577" s="354"/>
      <c r="C577" s="557">
        <v>9601</v>
      </c>
      <c r="D577" s="731" t="s">
        <v>1484</v>
      </c>
      <c r="E577" s="670">
        <f t="shared" si="116"/>
        <v>0</v>
      </c>
      <c r="F577" s="1451">
        <v>0</v>
      </c>
      <c r="G577" s="1451">
        <v>0</v>
      </c>
      <c r="H577" s="1451">
        <v>0</v>
      </c>
      <c r="I577" s="1451">
        <v>0</v>
      </c>
      <c r="J577" s="1451">
        <v>0</v>
      </c>
      <c r="K577" s="1451">
        <v>0</v>
      </c>
      <c r="L577" s="1609">
        <f t="shared" si="117"/>
        <v>0</v>
      </c>
    </row>
    <row r="578" spans="1:26" ht="18.75" customHeight="1">
      <c r="A578" s="18">
        <v>567</v>
      </c>
      <c r="B578" s="354"/>
      <c r="C578" s="723">
        <v>9603</v>
      </c>
      <c r="D578" s="732" t="s">
        <v>442</v>
      </c>
      <c r="E578" s="670">
        <f t="shared" si="116"/>
        <v>0</v>
      </c>
      <c r="F578" s="753">
        <v>0</v>
      </c>
      <c r="G578" s="753">
        <v>0</v>
      </c>
      <c r="H578" s="753">
        <v>0</v>
      </c>
      <c r="I578" s="753">
        <v>0</v>
      </c>
      <c r="J578" s="753">
        <v>0</v>
      </c>
      <c r="K578" s="753">
        <v>0</v>
      </c>
      <c r="L578" s="1609">
        <f t="shared" si="117"/>
        <v>0</v>
      </c>
      <c r="M578" s="404"/>
      <c r="N578" s="404"/>
      <c r="O578" s="404"/>
      <c r="P578" s="404"/>
      <c r="Q578" s="404"/>
      <c r="R578" s="404"/>
      <c r="S578" s="404"/>
      <c r="T578" s="404"/>
      <c r="U578" s="404"/>
      <c r="V578" s="404"/>
      <c r="W578" s="404"/>
      <c r="X578" s="404"/>
      <c r="Y578" s="404"/>
      <c r="Z578" s="404"/>
    </row>
    <row r="579" spans="1:12" ht="30.75" customHeight="1">
      <c r="A579" s="18">
        <v>568</v>
      </c>
      <c r="B579" s="354"/>
      <c r="C579" s="514">
        <v>9607</v>
      </c>
      <c r="D579" s="733" t="s">
        <v>1485</v>
      </c>
      <c r="E579" s="670">
        <f t="shared" si="116"/>
        <v>0</v>
      </c>
      <c r="F579" s="1449">
        <v>0</v>
      </c>
      <c r="G579" s="1449">
        <v>0</v>
      </c>
      <c r="H579" s="1449">
        <v>0</v>
      </c>
      <c r="I579" s="1449">
        <v>0</v>
      </c>
      <c r="J579" s="1449">
        <v>0</v>
      </c>
      <c r="K579" s="1449">
        <v>0</v>
      </c>
      <c r="L579" s="1609">
        <f t="shared" si="117"/>
        <v>0</v>
      </c>
    </row>
    <row r="580" spans="1:12" ht="18.75" customHeight="1">
      <c r="A580" s="18">
        <v>569</v>
      </c>
      <c r="B580" s="354"/>
      <c r="C580" s="559">
        <v>9609</v>
      </c>
      <c r="D580" s="734" t="s">
        <v>461</v>
      </c>
      <c r="E580" s="670">
        <f t="shared" si="116"/>
        <v>0</v>
      </c>
      <c r="F580" s="1455">
        <v>0</v>
      </c>
      <c r="G580" s="1455">
        <v>0</v>
      </c>
      <c r="H580" s="1455">
        <v>0</v>
      </c>
      <c r="I580" s="1455">
        <v>0</v>
      </c>
      <c r="J580" s="1455">
        <v>0</v>
      </c>
      <c r="K580" s="1455">
        <v>0</v>
      </c>
      <c r="L580" s="1609">
        <f t="shared" si="117"/>
        <v>0</v>
      </c>
    </row>
    <row r="581" spans="1:26" s="404" customFormat="1" ht="18" customHeight="1">
      <c r="A581" s="16">
        <v>575</v>
      </c>
      <c r="B581" s="573">
        <v>9800</v>
      </c>
      <c r="C581" s="1779" t="s">
        <v>1372</v>
      </c>
      <c r="D581" s="1780"/>
      <c r="E581" s="685">
        <f aca="true" t="shared" si="119" ref="E581:L581">SUM(E582:E586)</f>
        <v>0</v>
      </c>
      <c r="F581" s="685">
        <f t="shared" si="119"/>
        <v>0</v>
      </c>
      <c r="G581" s="685">
        <f t="shared" si="119"/>
        <v>0</v>
      </c>
      <c r="H581" s="685">
        <f t="shared" si="119"/>
        <v>0</v>
      </c>
      <c r="I581" s="739">
        <f t="shared" si="119"/>
        <v>0</v>
      </c>
      <c r="J581" s="737">
        <f t="shared" si="119"/>
        <v>0</v>
      </c>
      <c r="K581" s="737">
        <f t="shared" si="119"/>
        <v>0</v>
      </c>
      <c r="L581" s="712">
        <f t="shared" si="119"/>
        <v>0</v>
      </c>
      <c r="M581" s="402"/>
      <c r="N581" s="402"/>
      <c r="O581" s="402"/>
      <c r="P581" s="402"/>
      <c r="Q581" s="402"/>
      <c r="R581" s="402"/>
      <c r="S581" s="402"/>
      <c r="T581" s="402"/>
      <c r="U581" s="402"/>
      <c r="V581" s="402"/>
      <c r="W581" s="402"/>
      <c r="X581" s="402"/>
      <c r="Y581" s="402"/>
      <c r="Z581" s="402"/>
    </row>
    <row r="582" spans="1:12" ht="18.75" customHeight="1">
      <c r="A582" s="13">
        <v>580</v>
      </c>
      <c r="B582" s="434"/>
      <c r="C582" s="346">
        <v>9810</v>
      </c>
      <c r="D582" s="386" t="s">
        <v>426</v>
      </c>
      <c r="E582" s="1451">
        <v>0</v>
      </c>
      <c r="F582" s="1610"/>
      <c r="G582" s="1610"/>
      <c r="H582" s="1451">
        <v>0</v>
      </c>
      <c r="I582" s="578"/>
      <c r="J582" s="579"/>
      <c r="K582" s="1455">
        <v>0</v>
      </c>
      <c r="L582" s="1609">
        <f t="shared" si="117"/>
        <v>0</v>
      </c>
    </row>
    <row r="583" spans="1:26" ht="18.75" customHeight="1">
      <c r="A583" s="13">
        <v>585</v>
      </c>
      <c r="B583" s="434"/>
      <c r="C583" s="348">
        <v>9820</v>
      </c>
      <c r="D583" s="349" t="s">
        <v>427</v>
      </c>
      <c r="E583" s="753">
        <v>0</v>
      </c>
      <c r="F583" s="1611"/>
      <c r="G583" s="1611"/>
      <c r="H583" s="753">
        <v>0</v>
      </c>
      <c r="I583" s="581"/>
      <c r="J583" s="582"/>
      <c r="K583" s="1455">
        <v>0</v>
      </c>
      <c r="L583" s="1609">
        <f t="shared" si="117"/>
        <v>0</v>
      </c>
      <c r="M583" s="404"/>
      <c r="N583" s="404"/>
      <c r="O583" s="404"/>
      <c r="P583" s="404"/>
      <c r="Q583" s="404"/>
      <c r="R583" s="404"/>
      <c r="S583" s="404"/>
      <c r="T583" s="404"/>
      <c r="U583" s="404"/>
      <c r="V583" s="404"/>
      <c r="W583" s="404"/>
      <c r="X583" s="404"/>
      <c r="Y583" s="404"/>
      <c r="Z583" s="404"/>
    </row>
    <row r="584" spans="1:12" ht="18.75" customHeight="1">
      <c r="A584" s="13">
        <v>590</v>
      </c>
      <c r="B584" s="434"/>
      <c r="C584" s="348">
        <v>9830</v>
      </c>
      <c r="D584" s="349" t="s">
        <v>428</v>
      </c>
      <c r="E584" s="1449">
        <v>0</v>
      </c>
      <c r="F584" s="1611"/>
      <c r="G584" s="1611"/>
      <c r="H584" s="1449">
        <v>0</v>
      </c>
      <c r="I584" s="581"/>
      <c r="J584" s="582"/>
      <c r="K584" s="1455">
        <v>0</v>
      </c>
      <c r="L584" s="1609">
        <f t="shared" si="117"/>
        <v>0</v>
      </c>
    </row>
    <row r="585" spans="1:12" ht="18.75" customHeight="1">
      <c r="A585" s="8">
        <v>600</v>
      </c>
      <c r="B585" s="434"/>
      <c r="C585" s="371">
        <v>9850</v>
      </c>
      <c r="D585" s="382" t="s">
        <v>429</v>
      </c>
      <c r="E585" s="1455">
        <v>0</v>
      </c>
      <c r="F585" s="1612"/>
      <c r="G585" s="1612"/>
      <c r="H585" s="1455">
        <v>0</v>
      </c>
      <c r="I585" s="641"/>
      <c r="J585" s="582"/>
      <c r="K585" s="753">
        <v>0</v>
      </c>
      <c r="L585" s="1609">
        <f t="shared" si="117"/>
        <v>0</v>
      </c>
    </row>
    <row r="586" spans="1:12" ht="33" customHeight="1">
      <c r="A586" s="8">
        <v>605</v>
      </c>
      <c r="B586" s="691"/>
      <c r="C586" s="715">
        <v>9890</v>
      </c>
      <c r="D586" s="735" t="s">
        <v>1373</v>
      </c>
      <c r="E586" s="670">
        <f t="shared" si="116"/>
        <v>0</v>
      </c>
      <c r="F586" s="1455">
        <v>0</v>
      </c>
      <c r="G586" s="1455">
        <v>0</v>
      </c>
      <c r="H586" s="1455">
        <v>0</v>
      </c>
      <c r="I586" s="752">
        <v>0</v>
      </c>
      <c r="J586" s="752">
        <v>0</v>
      </c>
      <c r="K586" s="752">
        <v>0</v>
      </c>
      <c r="L586" s="1609">
        <f t="shared" si="117"/>
        <v>0</v>
      </c>
    </row>
    <row r="587" spans="1:12" ht="20.25" customHeight="1" thickBot="1">
      <c r="A587" s="8">
        <v>610</v>
      </c>
      <c r="B587" s="1441" t="s">
        <v>376</v>
      </c>
      <c r="C587" s="1442" t="s">
        <v>1020</v>
      </c>
      <c r="D587" s="1443" t="s">
        <v>1487</v>
      </c>
      <c r="E587" s="1444">
        <f aca="true" t="shared" si="120" ref="E587:L587">SUM(E451,E455,E458,E461,E471,E487,E492,E493,E502,E506,E511,E468,E514,E521,E525,E526,E531,E534,E556,E576,E581)</f>
        <v>114156</v>
      </c>
      <c r="F587" s="1444">
        <f>SUM(F451,G455,F458,F461,F471,F487,F492,F493,F502,F506,F511,F468,F514,F521,F525,F526,F531,F534,F556,F576,F581)</f>
        <v>114156</v>
      </c>
      <c r="G587" s="1444">
        <f>SUM(G451,H455,G458,G461,G471,G487,G492,G493,G502,G506,G511,G468,G514,G521,G525,G526,G531,G534,G556,G576,G581)</f>
        <v>0</v>
      </c>
      <c r="H587" s="1444">
        <f t="shared" si="120"/>
        <v>0</v>
      </c>
      <c r="I587" s="1445">
        <f t="shared" si="120"/>
        <v>-218228</v>
      </c>
      <c r="J587" s="1446">
        <f t="shared" si="120"/>
        <v>-6239</v>
      </c>
      <c r="K587" s="1446">
        <f t="shared" si="120"/>
        <v>0</v>
      </c>
      <c r="L587" s="1447">
        <f t="shared" si="120"/>
        <v>-224467</v>
      </c>
    </row>
    <row r="588" spans="1:12" ht="18.75" customHeight="1" thickTop="1">
      <c r="A588" s="8"/>
      <c r="B588" s="765"/>
      <c r="C588" s="765"/>
      <c r="D588" s="1435">
        <f>+IF(+SUM(E588:L588)=0,0,"Контрола: дефицит/излишък = финансиране с обратен знак (V. + VІ. = 0)")</f>
        <v>0</v>
      </c>
      <c r="E588" s="1101">
        <f aca="true" t="shared" si="121" ref="E588:L588">E587+E435</f>
        <v>0</v>
      </c>
      <c r="F588" s="1102">
        <f t="shared" si="121"/>
        <v>0</v>
      </c>
      <c r="G588" s="1102">
        <f t="shared" si="121"/>
        <v>0</v>
      </c>
      <c r="H588" s="1102">
        <f t="shared" si="121"/>
        <v>0</v>
      </c>
      <c r="I588" s="1103">
        <f t="shared" si="121"/>
        <v>0</v>
      </c>
      <c r="J588" s="1103">
        <f t="shared" si="121"/>
        <v>0</v>
      </c>
      <c r="K588" s="1103">
        <f t="shared" si="121"/>
        <v>0</v>
      </c>
      <c r="L588" s="1103">
        <f t="shared" si="121"/>
        <v>0</v>
      </c>
    </row>
    <row r="589" spans="1:12" ht="7.5" customHeight="1">
      <c r="A589" s="8"/>
      <c r="B589" s="1112"/>
      <c r="C589" s="1113"/>
      <c r="D589" s="437"/>
      <c r="E589" s="437"/>
      <c r="F589" s="437"/>
      <c r="G589" s="437"/>
      <c r="H589" s="437"/>
      <c r="I589" s="765"/>
      <c r="J589" s="765"/>
      <c r="K589" s="765"/>
      <c r="L589" s="765"/>
    </row>
    <row r="590" spans="1:12" ht="18.75" customHeight="1">
      <c r="A590" s="8"/>
      <c r="B590" s="1112"/>
      <c r="C590" s="1114"/>
      <c r="D590" s="1115"/>
      <c r="E590" s="1116"/>
      <c r="F590" s="1116"/>
      <c r="G590" s="1116"/>
      <c r="H590" s="1116" t="s">
        <v>431</v>
      </c>
      <c r="I590" s="1775" t="s">
        <v>1944</v>
      </c>
      <c r="J590" s="1776"/>
      <c r="K590" s="1776"/>
      <c r="L590" s="1777"/>
    </row>
    <row r="591" spans="1:12" ht="18.75" customHeight="1">
      <c r="A591" s="8"/>
      <c r="B591" s="1112"/>
      <c r="C591" s="1113"/>
      <c r="D591" s="1115"/>
      <c r="E591" s="765"/>
      <c r="F591" s="765"/>
      <c r="G591" s="765"/>
      <c r="H591" s="1113"/>
      <c r="I591" s="1772" t="s">
        <v>476</v>
      </c>
      <c r="J591" s="1772"/>
      <c r="K591" s="1772"/>
      <c r="L591" s="1772"/>
    </row>
    <row r="592" spans="1:12" ht="6.75" customHeight="1">
      <c r="A592" s="8"/>
      <c r="B592" s="1112"/>
      <c r="C592" s="1113"/>
      <c r="D592" s="1115"/>
      <c r="E592" s="765"/>
      <c r="F592" s="765"/>
      <c r="G592" s="765"/>
      <c r="H592" s="1113"/>
      <c r="I592" s="437"/>
      <c r="J592" s="437"/>
      <c r="K592" s="437"/>
      <c r="L592" s="437"/>
    </row>
    <row r="593" spans="1:12" ht="21" customHeight="1">
      <c r="A593" s="8"/>
      <c r="B593" s="1112"/>
      <c r="C593" s="1110" t="s">
        <v>455</v>
      </c>
      <c r="D593" s="1106" t="s">
        <v>1944</v>
      </c>
      <c r="E593" s="1119"/>
      <c r="F593" s="1112"/>
      <c r="G593" s="1112"/>
      <c r="H593" s="437" t="s">
        <v>470</v>
      </c>
      <c r="I593" s="1769" t="s">
        <v>1946</v>
      </c>
      <c r="J593" s="1770"/>
      <c r="K593" s="1770"/>
      <c r="L593" s="1771"/>
    </row>
    <row r="594" spans="1:12" ht="21.75" customHeight="1">
      <c r="A594" s="8"/>
      <c r="B594" s="1781" t="s">
        <v>469</v>
      </c>
      <c r="C594" s="1782"/>
      <c r="D594" s="1121" t="s">
        <v>443</v>
      </c>
      <c r="E594" s="1117"/>
      <c r="F594" s="1117"/>
      <c r="G594" s="1117"/>
      <c r="H594" s="1118"/>
      <c r="I594" s="1772" t="s">
        <v>476</v>
      </c>
      <c r="J594" s="1772"/>
      <c r="K594" s="1772"/>
      <c r="L594" s="1772"/>
    </row>
    <row r="595" spans="1:12" ht="18.75" customHeight="1">
      <c r="A595" s="13"/>
      <c r="B595" s="1811">
        <v>30062021</v>
      </c>
      <c r="C595" s="1812"/>
      <c r="D595" s="1122" t="s">
        <v>471</v>
      </c>
      <c r="E595" s="1105" t="s">
        <v>1945</v>
      </c>
      <c r="F595" s="1105"/>
      <c r="G595" s="1105"/>
      <c r="H595" s="1111"/>
      <c r="I595" s="1120" t="s">
        <v>472</v>
      </c>
      <c r="J595" s="1801" t="s">
        <v>1947</v>
      </c>
      <c r="K595" s="1802"/>
      <c r="L595" s="1803"/>
    </row>
    <row r="596" spans="1:26" s="429" customFormat="1" ht="6" customHeight="1">
      <c r="A596" s="705"/>
      <c r="B596" s="765"/>
      <c r="C596" s="765"/>
      <c r="D596" s="1112"/>
      <c r="E596" s="765"/>
      <c r="F596" s="765"/>
      <c r="G596" s="765"/>
      <c r="H596" s="765"/>
      <c r="I596" s="765"/>
      <c r="J596" s="765">
        <v>1</v>
      </c>
      <c r="K596" s="765"/>
      <c r="L596" s="765"/>
      <c r="M596" s="402"/>
      <c r="N596" s="402"/>
      <c r="O596" s="402"/>
      <c r="P596" s="402"/>
      <c r="Q596" s="402"/>
      <c r="R596" s="402"/>
      <c r="S596" s="402"/>
      <c r="T596" s="402"/>
      <c r="U596" s="402"/>
      <c r="V596" s="402"/>
      <c r="W596" s="402"/>
      <c r="X596" s="402"/>
      <c r="Y596" s="402"/>
      <c r="Z596" s="402"/>
    </row>
    <row r="597" spans="1:12" ht="18" customHeight="1">
      <c r="A597" s="706"/>
      <c r="B597" s="706"/>
      <c r="C597" s="706"/>
      <c r="D597" s="707"/>
      <c r="E597" s="706"/>
      <c r="F597" s="706"/>
      <c r="G597" s="706"/>
      <c r="H597" s="706"/>
      <c r="I597" s="706"/>
      <c r="J597" s="706"/>
      <c r="K597" s="706"/>
      <c r="L597" s="706"/>
    </row>
    <row r="598" spans="2:12" ht="15">
      <c r="B598" s="363"/>
      <c r="C598" s="363"/>
      <c r="D598" s="711"/>
      <c r="E598" s="363"/>
      <c r="F598" s="363"/>
      <c r="G598" s="363"/>
      <c r="H598" s="363"/>
      <c r="I598" s="363"/>
      <c r="J598" s="363"/>
      <c r="K598" s="363"/>
      <c r="L598" s="363"/>
    </row>
    <row r="599" spans="2:12" ht="15">
      <c r="B599" s="502"/>
      <c r="C599" s="502"/>
      <c r="D599" s="503"/>
      <c r="E599" s="502"/>
      <c r="F599" s="502"/>
      <c r="G599" s="502"/>
      <c r="H599" s="502"/>
      <c r="I599" s="502"/>
      <c r="J599" s="502"/>
      <c r="K599" s="502"/>
      <c r="L599" s="502"/>
    </row>
    <row r="600" spans="2:12" ht="15">
      <c r="B600" s="1114"/>
      <c r="C600" s="1114"/>
      <c r="D600" s="1134"/>
      <c r="E600" s="14"/>
      <c r="F600" s="14"/>
      <c r="G600" s="14"/>
      <c r="H600" s="14"/>
      <c r="I600" s="14"/>
      <c r="J600" s="14"/>
      <c r="K600" s="14"/>
      <c r="L600" s="14"/>
    </row>
    <row r="601" spans="2:12" ht="15">
      <c r="B601" s="1114"/>
      <c r="C601" s="1135"/>
      <c r="D601" s="1136"/>
      <c r="E601" s="14"/>
      <c r="F601" s="14"/>
      <c r="G601" s="14"/>
      <c r="H601" s="14"/>
      <c r="I601" s="14"/>
      <c r="J601" s="14"/>
      <c r="K601" s="14"/>
      <c r="L601" s="14"/>
    </row>
    <row r="602" spans="2:12" ht="15.75">
      <c r="B602" s="1749" t="str">
        <f>$B$7</f>
        <v>ОТЧЕТНИ ДАННИ ПО ЕБК ЗА ИЗПЪЛНЕНИЕТО НА БЮДЖЕТА</v>
      </c>
      <c r="C602" s="1750"/>
      <c r="D602" s="1750"/>
      <c r="E602" s="1137"/>
      <c r="F602" s="1137"/>
      <c r="G602" s="1137"/>
      <c r="H602" s="1137"/>
      <c r="I602" s="1138"/>
      <c r="J602" s="1138"/>
      <c r="K602" s="1138"/>
      <c r="L602" s="1138"/>
    </row>
    <row r="603" spans="2:12" ht="15.75">
      <c r="B603" s="765"/>
      <c r="C603" s="1112"/>
      <c r="D603" s="1139"/>
      <c r="E603" s="1140" t="s">
        <v>564</v>
      </c>
      <c r="F603" s="1140"/>
      <c r="G603" s="1140"/>
      <c r="H603" s="1140" t="s">
        <v>1377</v>
      </c>
      <c r="I603" s="766"/>
      <c r="J603" s="1141" t="s">
        <v>467</v>
      </c>
      <c r="K603" s="1142"/>
      <c r="L603" s="1143"/>
    </row>
    <row r="604" spans="2:12" ht="18">
      <c r="B604" s="1751" t="str">
        <f>$B$9</f>
        <v>ПГТ Н.Й.Вапцаров</v>
      </c>
      <c r="C604" s="1752"/>
      <c r="D604" s="1753"/>
      <c r="E604" s="1059" t="str">
        <f>$E$9</f>
        <v>01.01.2021</v>
      </c>
      <c r="F604" s="1144" t="str">
        <f>$F$9</f>
        <v>30.06.2021</v>
      </c>
      <c r="G604" s="766"/>
      <c r="H604" s="766"/>
      <c r="I604" s="766"/>
      <c r="J604" s="766"/>
      <c r="K604" s="402"/>
      <c r="L604" s="402"/>
    </row>
    <row r="605" spans="2:12" ht="15">
      <c r="B605" s="1145" t="str">
        <f>$B$10</f>
        <v>                                                            (наименование на разпоредителя с бюджет)</v>
      </c>
      <c r="C605" s="765"/>
      <c r="D605" s="1115"/>
      <c r="E605" s="1146"/>
      <c r="F605" s="1146"/>
      <c r="G605" s="766"/>
      <c r="H605" s="766"/>
      <c r="I605" s="766"/>
      <c r="J605" s="766"/>
      <c r="K605" s="402"/>
      <c r="L605" s="402"/>
    </row>
    <row r="606" spans="2:12" ht="15">
      <c r="B606" s="1145"/>
      <c r="C606" s="765"/>
      <c r="D606" s="1115"/>
      <c r="E606" s="1145"/>
      <c r="F606" s="765"/>
      <c r="G606" s="766"/>
      <c r="H606" s="766"/>
      <c r="I606" s="766"/>
      <c r="J606" s="766"/>
      <c r="K606" s="402"/>
      <c r="L606" s="402"/>
    </row>
    <row r="607" spans="2:12" ht="18">
      <c r="B607" s="1754" t="e">
        <f>$B$12</f>
        <v>#N/A</v>
      </c>
      <c r="C607" s="1755"/>
      <c r="D607" s="1756"/>
      <c r="E607" s="1147" t="s">
        <v>359</v>
      </c>
      <c r="F607" s="1148" t="str">
        <f>$F$12</f>
        <v>1003</v>
      </c>
      <c r="G607" s="1149"/>
      <c r="H607" s="766"/>
      <c r="I607" s="766"/>
      <c r="J607" s="766"/>
      <c r="K607" s="402"/>
      <c r="L607" s="402"/>
    </row>
    <row r="608" spans="2:12" ht="15.75">
      <c r="B608" s="1150" t="str">
        <f>$B$13</f>
        <v>                                             (наименование на първостепенния разпоредител с бюджет)</v>
      </c>
      <c r="C608" s="765"/>
      <c r="D608" s="1115"/>
      <c r="E608" s="1151"/>
      <c r="F608" s="1152"/>
      <c r="G608" s="766"/>
      <c r="H608" s="766"/>
      <c r="I608" s="766"/>
      <c r="J608" s="766"/>
      <c r="K608" s="402"/>
      <c r="L608" s="402"/>
    </row>
    <row r="609" spans="2:12" ht="18">
      <c r="B609" s="1153"/>
      <c r="C609" s="766"/>
      <c r="D609" s="1154" t="s">
        <v>479</v>
      </c>
      <c r="E609" s="1155">
        <f>$E$15</f>
        <v>0</v>
      </c>
      <c r="F609" s="1462">
        <f>$H$15</f>
        <v>0</v>
      </c>
      <c r="G609" s="766"/>
      <c r="H609" s="1156"/>
      <c r="I609" s="766"/>
      <c r="J609" s="1156"/>
      <c r="K609" s="402"/>
      <c r="L609" s="402"/>
    </row>
    <row r="610" spans="2:12" ht="16.5" thickBot="1">
      <c r="B610" s="765"/>
      <c r="C610" s="1112"/>
      <c r="D610" s="1139"/>
      <c r="E610" s="1152"/>
      <c r="F610" s="1152"/>
      <c r="G610" s="1152"/>
      <c r="H610" s="1157"/>
      <c r="I610" s="1158"/>
      <c r="J610" s="1158"/>
      <c r="K610" s="1158"/>
      <c r="L610" s="1159" t="s">
        <v>567</v>
      </c>
    </row>
    <row r="611" spans="2:12" ht="16.5">
      <c r="B611" s="1160"/>
      <c r="C611" s="1161"/>
      <c r="D611" s="1162" t="s">
        <v>866</v>
      </c>
      <c r="E611" s="1742" t="s">
        <v>1917</v>
      </c>
      <c r="F611" s="1743"/>
      <c r="G611" s="1743"/>
      <c r="H611" s="1744"/>
      <c r="I611" s="521" t="s">
        <v>373</v>
      </c>
      <c r="J611" s="1164"/>
      <c r="K611" s="1163"/>
      <c r="L611" s="1165"/>
    </row>
    <row r="612" spans="2:12" ht="55.5" customHeight="1">
      <c r="B612" s="1166" t="s">
        <v>1431</v>
      </c>
      <c r="C612" s="1167" t="s">
        <v>571</v>
      </c>
      <c r="D612" s="1168" t="s">
        <v>867</v>
      </c>
      <c r="E612" s="1542" t="s">
        <v>1937</v>
      </c>
      <c r="F612" s="1542" t="s">
        <v>1908</v>
      </c>
      <c r="G612" s="1542" t="s">
        <v>1922</v>
      </c>
      <c r="H612" s="1542" t="s">
        <v>1909</v>
      </c>
      <c r="I612" s="1542" t="s">
        <v>1910</v>
      </c>
      <c r="J612" s="1542" t="s">
        <v>1911</v>
      </c>
      <c r="K612" s="1542" t="s">
        <v>1912</v>
      </c>
      <c r="L612" s="1543" t="s">
        <v>1938</v>
      </c>
    </row>
    <row r="613" spans="2:12" ht="18">
      <c r="B613" s="1174"/>
      <c r="C613" s="1175"/>
      <c r="D613" s="1176" t="s">
        <v>1023</v>
      </c>
      <c r="E613" s="501" t="s">
        <v>1883</v>
      </c>
      <c r="F613" s="501" t="s">
        <v>1884</v>
      </c>
      <c r="G613" s="760" t="s">
        <v>874</v>
      </c>
      <c r="H613" s="761" t="s">
        <v>875</v>
      </c>
      <c r="I613" s="761" t="s">
        <v>846</v>
      </c>
      <c r="J613" s="762" t="s">
        <v>334</v>
      </c>
      <c r="K613" s="761" t="s">
        <v>1920</v>
      </c>
      <c r="L613" s="762" t="s">
        <v>1919</v>
      </c>
    </row>
    <row r="614" spans="2:12" ht="16.5" thickBot="1">
      <c r="B614" s="1177"/>
      <c r="C614" s="1476">
        <v>0</v>
      </c>
      <c r="D614" s="1477" t="s">
        <v>1788</v>
      </c>
      <c r="E614" s="438"/>
      <c r="F614" s="438"/>
      <c r="G614" s="438"/>
      <c r="H614" s="763"/>
      <c r="I614" s="1178"/>
      <c r="J614" s="769"/>
      <c r="K614" s="769"/>
      <c r="L614" s="770"/>
    </row>
    <row r="615" spans="2:12" ht="16.5" thickBot="1">
      <c r="B615" s="1179"/>
      <c r="C615" s="1478">
        <f>VLOOKUP(D616,EBK_DEIN2,2,FALSE)</f>
        <v>3326</v>
      </c>
      <c r="D615" s="1496" t="s">
        <v>316</v>
      </c>
      <c r="E615" s="763"/>
      <c r="F615" s="763"/>
      <c r="G615" s="763"/>
      <c r="H615" s="763"/>
      <c r="I615" s="1180"/>
      <c r="J615" s="771"/>
      <c r="K615" s="771"/>
      <c r="L615" s="772"/>
    </row>
    <row r="616" spans="2:12" ht="31.5">
      <c r="B616" s="1181"/>
      <c r="C616" s="1182">
        <f>+C615</f>
        <v>3326</v>
      </c>
      <c r="D616" s="1475" t="s">
        <v>1625</v>
      </c>
      <c r="E616" s="763"/>
      <c r="F616" s="763"/>
      <c r="G616" s="763"/>
      <c r="H616" s="763"/>
      <c r="I616" s="1180"/>
      <c r="J616" s="771"/>
      <c r="K616" s="771"/>
      <c r="L616" s="772"/>
    </row>
    <row r="617" spans="2:12" ht="15">
      <c r="B617" s="1183"/>
      <c r="C617" s="1184"/>
      <c r="D617" s="1185" t="s">
        <v>868</v>
      </c>
      <c r="E617" s="763"/>
      <c r="F617" s="763"/>
      <c r="G617" s="763"/>
      <c r="H617" s="763"/>
      <c r="I617" s="1186"/>
      <c r="J617" s="773"/>
      <c r="K617" s="773"/>
      <c r="L617" s="774"/>
    </row>
    <row r="618" spans="1:12" ht="15.75">
      <c r="A618" s="7">
        <v>5</v>
      </c>
      <c r="B618" s="1187">
        <v>100</v>
      </c>
      <c r="C618" s="1766" t="s">
        <v>1024</v>
      </c>
      <c r="D618" s="1761"/>
      <c r="E618" s="508">
        <f aca="true" t="shared" si="122" ref="E618:L618">SUM(E619:E620)</f>
        <v>539327</v>
      </c>
      <c r="F618" s="508">
        <f t="shared" si="122"/>
        <v>539327</v>
      </c>
      <c r="G618" s="508">
        <f t="shared" si="122"/>
        <v>0</v>
      </c>
      <c r="H618" s="508">
        <f t="shared" si="122"/>
        <v>0</v>
      </c>
      <c r="I618" s="607">
        <f t="shared" si="122"/>
        <v>220880</v>
      </c>
      <c r="J618" s="608">
        <f t="shared" si="122"/>
        <v>0</v>
      </c>
      <c r="K618" s="608">
        <f t="shared" si="122"/>
        <v>0</v>
      </c>
      <c r="L618" s="609">
        <f t="shared" si="122"/>
        <v>220880</v>
      </c>
    </row>
    <row r="619" spans="1:12" ht="15.75">
      <c r="A619" s="8">
        <v>10</v>
      </c>
      <c r="B619" s="1188"/>
      <c r="C619" s="1189">
        <v>101</v>
      </c>
      <c r="D619" s="1190" t="s">
        <v>1025</v>
      </c>
      <c r="E619" s="647">
        <f>SUM(F619:H619)</f>
        <v>539327</v>
      </c>
      <c r="F619" s="1519">
        <v>539327</v>
      </c>
      <c r="G619" s="1519"/>
      <c r="H619" s="655"/>
      <c r="I619" s="578">
        <v>220880</v>
      </c>
      <c r="J619" s="579"/>
      <c r="K619" s="579"/>
      <c r="L619" s="580">
        <f>SUM(I619:K619)</f>
        <v>220880</v>
      </c>
    </row>
    <row r="620" spans="1:12" ht="15.75">
      <c r="A620" s="8">
        <v>15</v>
      </c>
      <c r="B620" s="1188"/>
      <c r="C620" s="1191">
        <v>102</v>
      </c>
      <c r="D620" s="1192" t="s">
        <v>1026</v>
      </c>
      <c r="E620" s="647">
        <f>SUM(F620:H620)</f>
        <v>0</v>
      </c>
      <c r="F620" s="1520"/>
      <c r="G620" s="1520"/>
      <c r="H620" s="656"/>
      <c r="I620" s="588"/>
      <c r="J620" s="589"/>
      <c r="K620" s="589"/>
      <c r="L620" s="580">
        <f>SUM(I620:K620)</f>
        <v>0</v>
      </c>
    </row>
    <row r="621" spans="1:12" ht="15.75">
      <c r="A621" s="7">
        <v>35</v>
      </c>
      <c r="B621" s="1187">
        <v>200</v>
      </c>
      <c r="C621" s="1764" t="s">
        <v>1027</v>
      </c>
      <c r="D621" s="1764"/>
      <c r="E621" s="1480">
        <f aca="true" t="shared" si="123" ref="E621:L621">SUM(E622:E626)</f>
        <v>18070</v>
      </c>
      <c r="F621" s="1480">
        <f t="shared" si="123"/>
        <v>18070</v>
      </c>
      <c r="G621" s="1480">
        <f t="shared" si="123"/>
        <v>0</v>
      </c>
      <c r="H621" s="1480">
        <f t="shared" si="123"/>
        <v>0</v>
      </c>
      <c r="I621" s="607">
        <f t="shared" si="123"/>
        <v>11742</v>
      </c>
      <c r="J621" s="608">
        <f t="shared" si="123"/>
        <v>0</v>
      </c>
      <c r="K621" s="608">
        <f t="shared" si="123"/>
        <v>0</v>
      </c>
      <c r="L621" s="609">
        <f t="shared" si="123"/>
        <v>11742</v>
      </c>
    </row>
    <row r="622" spans="1:12" ht="15.75">
      <c r="A622" s="8">
        <v>40</v>
      </c>
      <c r="B622" s="1193"/>
      <c r="C622" s="1189">
        <v>201</v>
      </c>
      <c r="D622" s="1190" t="s">
        <v>1028</v>
      </c>
      <c r="E622" s="647">
        <f>SUM(F622:H622)</f>
        <v>0</v>
      </c>
      <c r="F622" s="1519"/>
      <c r="G622" s="1519"/>
      <c r="H622" s="655"/>
      <c r="I622" s="578"/>
      <c r="J622" s="579"/>
      <c r="K622" s="579"/>
      <c r="L622" s="580">
        <f>SUM(I622:K622)</f>
        <v>0</v>
      </c>
    </row>
    <row r="623" spans="1:12" ht="15.75">
      <c r="A623" s="8">
        <v>45</v>
      </c>
      <c r="B623" s="1194"/>
      <c r="C623" s="1195">
        <v>202</v>
      </c>
      <c r="D623" s="1196" t="s">
        <v>1029</v>
      </c>
      <c r="E623" s="647">
        <f>SUM(F623:H623)</f>
        <v>0</v>
      </c>
      <c r="F623" s="1521"/>
      <c r="G623" s="1521"/>
      <c r="H623" s="657"/>
      <c r="I623" s="581"/>
      <c r="J623" s="582"/>
      <c r="K623" s="582"/>
      <c r="L623" s="580">
        <f aca="true" t="shared" si="124" ref="L623:L632">SUM(I623:K623)</f>
        <v>0</v>
      </c>
    </row>
    <row r="624" spans="1:12" ht="31.5">
      <c r="A624" s="8">
        <v>50</v>
      </c>
      <c r="B624" s="1197"/>
      <c r="C624" s="1195">
        <v>205</v>
      </c>
      <c r="D624" s="1196" t="s">
        <v>723</v>
      </c>
      <c r="E624" s="647">
        <f>SUM(F624:H624)</f>
        <v>18070</v>
      </c>
      <c r="F624" s="1521">
        <v>18070</v>
      </c>
      <c r="G624" s="1521"/>
      <c r="H624" s="657"/>
      <c r="I624" s="581">
        <v>11742</v>
      </c>
      <c r="J624" s="582"/>
      <c r="K624" s="582"/>
      <c r="L624" s="580">
        <f t="shared" si="124"/>
        <v>11742</v>
      </c>
    </row>
    <row r="625" spans="1:12" ht="15.75">
      <c r="A625" s="8">
        <v>55</v>
      </c>
      <c r="B625" s="1197"/>
      <c r="C625" s="1195">
        <v>208</v>
      </c>
      <c r="D625" s="1198" t="s">
        <v>724</v>
      </c>
      <c r="E625" s="647">
        <f aca="true" t="shared" si="125" ref="E625:E632">SUM(F625:H625)</f>
        <v>0</v>
      </c>
      <c r="F625" s="1521"/>
      <c r="G625" s="1521"/>
      <c r="H625" s="657"/>
      <c r="I625" s="581"/>
      <c r="J625" s="582"/>
      <c r="K625" s="582"/>
      <c r="L625" s="580">
        <f t="shared" si="124"/>
        <v>0</v>
      </c>
    </row>
    <row r="626" spans="1:12" ht="15.75">
      <c r="A626" s="8">
        <v>60</v>
      </c>
      <c r="B626" s="1193"/>
      <c r="C626" s="1191">
        <v>209</v>
      </c>
      <c r="D626" s="1199" t="s">
        <v>725</v>
      </c>
      <c r="E626" s="647">
        <f t="shared" si="125"/>
        <v>0</v>
      </c>
      <c r="F626" s="1520"/>
      <c r="G626" s="1520"/>
      <c r="H626" s="656"/>
      <c r="I626" s="588"/>
      <c r="J626" s="589"/>
      <c r="K626" s="589"/>
      <c r="L626" s="580">
        <f t="shared" si="124"/>
        <v>0</v>
      </c>
    </row>
    <row r="627" spans="1:12" ht="15.75">
      <c r="A627" s="7">
        <v>65</v>
      </c>
      <c r="B627" s="1187">
        <v>500</v>
      </c>
      <c r="C627" s="1767" t="s">
        <v>726</v>
      </c>
      <c r="D627" s="1767"/>
      <c r="E627" s="1480">
        <f aca="true" t="shared" si="126" ref="E627:L627">SUM(E628:E632)</f>
        <v>122000</v>
      </c>
      <c r="F627" s="1480">
        <f>SUM(F628:F632)</f>
        <v>122000</v>
      </c>
      <c r="G627" s="1480">
        <f>SUM(G628:G632)</f>
        <v>0</v>
      </c>
      <c r="H627" s="1480">
        <f>SUM(H628:H632)</f>
        <v>0</v>
      </c>
      <c r="I627" s="607">
        <f t="shared" si="126"/>
        <v>50274</v>
      </c>
      <c r="J627" s="608">
        <f t="shared" si="126"/>
        <v>0</v>
      </c>
      <c r="K627" s="608">
        <f t="shared" si="126"/>
        <v>0</v>
      </c>
      <c r="L627" s="609">
        <f t="shared" si="126"/>
        <v>50274</v>
      </c>
    </row>
    <row r="628" spans="1:12" ht="31.5">
      <c r="A628" s="8">
        <v>70</v>
      </c>
      <c r="B628" s="1193"/>
      <c r="C628" s="1200">
        <v>551</v>
      </c>
      <c r="D628" s="1201" t="s">
        <v>727</v>
      </c>
      <c r="E628" s="647">
        <f t="shared" si="125"/>
        <v>70000</v>
      </c>
      <c r="F628" s="1519">
        <v>70000</v>
      </c>
      <c r="G628" s="1519"/>
      <c r="H628" s="655"/>
      <c r="I628" s="588">
        <v>27848</v>
      </c>
      <c r="J628" s="589"/>
      <c r="K628" s="589"/>
      <c r="L628" s="580">
        <f t="shared" si="124"/>
        <v>27848</v>
      </c>
    </row>
    <row r="629" spans="1:12" ht="15.75">
      <c r="A629" s="8">
        <v>75</v>
      </c>
      <c r="B629" s="1193"/>
      <c r="C629" s="1202">
        <f>C628+1</f>
        <v>552</v>
      </c>
      <c r="D629" s="1203" t="s">
        <v>728</v>
      </c>
      <c r="E629" s="647">
        <f t="shared" si="125"/>
        <v>19500</v>
      </c>
      <c r="F629" s="1521">
        <v>19500</v>
      </c>
      <c r="G629" s="1521"/>
      <c r="H629" s="657"/>
      <c r="I629" s="588">
        <v>7273</v>
      </c>
      <c r="J629" s="589"/>
      <c r="K629" s="589"/>
      <c r="L629" s="580">
        <f t="shared" si="124"/>
        <v>7273</v>
      </c>
    </row>
    <row r="630" spans="1:12" ht="15.75">
      <c r="A630" s="8">
        <v>80</v>
      </c>
      <c r="B630" s="1204"/>
      <c r="C630" s="1202">
        <v>560</v>
      </c>
      <c r="D630" s="1205" t="s">
        <v>729</v>
      </c>
      <c r="E630" s="647">
        <f t="shared" si="125"/>
        <v>22000</v>
      </c>
      <c r="F630" s="1521">
        <v>22000</v>
      </c>
      <c r="G630" s="1521"/>
      <c r="H630" s="657"/>
      <c r="I630" s="588">
        <v>11144</v>
      </c>
      <c r="J630" s="589"/>
      <c r="K630" s="589"/>
      <c r="L630" s="580">
        <f t="shared" si="124"/>
        <v>11144</v>
      </c>
    </row>
    <row r="631" spans="1:12" ht="15.75">
      <c r="A631" s="8">
        <v>85</v>
      </c>
      <c r="B631" s="1204"/>
      <c r="C631" s="1202">
        <v>580</v>
      </c>
      <c r="D631" s="1203" t="s">
        <v>730</v>
      </c>
      <c r="E631" s="647">
        <f t="shared" si="125"/>
        <v>10500</v>
      </c>
      <c r="F631" s="1521">
        <v>10500</v>
      </c>
      <c r="G631" s="1521"/>
      <c r="H631" s="657"/>
      <c r="I631" s="588">
        <v>4009</v>
      </c>
      <c r="J631" s="589"/>
      <c r="K631" s="589"/>
      <c r="L631" s="580">
        <f t="shared" si="124"/>
        <v>4009</v>
      </c>
    </row>
    <row r="632" spans="1:12" ht="31.5">
      <c r="A632" s="8">
        <v>90</v>
      </c>
      <c r="B632" s="1193"/>
      <c r="C632" s="1206">
        <v>590</v>
      </c>
      <c r="D632" s="1207" t="s">
        <v>731</v>
      </c>
      <c r="E632" s="647">
        <f t="shared" si="125"/>
        <v>0</v>
      </c>
      <c r="F632" s="1520"/>
      <c r="G632" s="1520"/>
      <c r="H632" s="656"/>
      <c r="I632" s="588"/>
      <c r="J632" s="589"/>
      <c r="K632" s="589"/>
      <c r="L632" s="580">
        <f t="shared" si="124"/>
        <v>0</v>
      </c>
    </row>
    <row r="633" spans="1:12" ht="15.75">
      <c r="A633" s="7">
        <v>115</v>
      </c>
      <c r="B633" s="1187">
        <v>800</v>
      </c>
      <c r="C633" s="1762" t="s">
        <v>869</v>
      </c>
      <c r="D633" s="1763"/>
      <c r="E633" s="1465">
        <f>SUM(F633:H633)</f>
        <v>0</v>
      </c>
      <c r="F633" s="1522"/>
      <c r="G633" s="1522"/>
      <c r="H633" s="510"/>
      <c r="I633" s="1300"/>
      <c r="J633" s="1301"/>
      <c r="K633" s="1301"/>
      <c r="L633" s="1302">
        <f>SUM(I633:K633)</f>
        <v>0</v>
      </c>
    </row>
    <row r="634" spans="1:12" ht="15.75">
      <c r="A634" s="7">
        <v>125</v>
      </c>
      <c r="B634" s="1187">
        <v>1000</v>
      </c>
      <c r="C634" s="1764" t="s">
        <v>733</v>
      </c>
      <c r="D634" s="1764"/>
      <c r="E634" s="1465">
        <f aca="true" t="shared" si="127" ref="E634:L634">SUM(E635:E651)</f>
        <v>64824</v>
      </c>
      <c r="F634" s="1465">
        <f t="shared" si="127"/>
        <v>64824</v>
      </c>
      <c r="G634" s="1465">
        <f t="shared" si="127"/>
        <v>0</v>
      </c>
      <c r="H634" s="1465">
        <f t="shared" si="127"/>
        <v>0</v>
      </c>
      <c r="I634" s="1465">
        <f t="shared" si="127"/>
        <v>22288</v>
      </c>
      <c r="J634" s="1465">
        <f t="shared" si="127"/>
        <v>0</v>
      </c>
      <c r="K634" s="1465">
        <f t="shared" si="127"/>
        <v>0</v>
      </c>
      <c r="L634" s="1465">
        <f t="shared" si="127"/>
        <v>22288</v>
      </c>
    </row>
    <row r="635" spans="1:12" ht="15.75">
      <c r="A635" s="8">
        <v>130</v>
      </c>
      <c r="B635" s="1194"/>
      <c r="C635" s="1189">
        <v>1011</v>
      </c>
      <c r="D635" s="1208" t="s">
        <v>734</v>
      </c>
      <c r="E635" s="647">
        <f aca="true" t="shared" si="128" ref="E635:E664">SUM(F635:H635)</f>
        <v>0</v>
      </c>
      <c r="F635" s="1519"/>
      <c r="G635" s="1519"/>
      <c r="H635" s="655"/>
      <c r="I635" s="578"/>
      <c r="J635" s="579"/>
      <c r="K635" s="579"/>
      <c r="L635" s="580">
        <f aca="true" t="shared" si="129" ref="L635:L650">SUM(I635:K635)</f>
        <v>0</v>
      </c>
    </row>
    <row r="636" spans="1:12" ht="15.75">
      <c r="A636" s="8">
        <v>135</v>
      </c>
      <c r="B636" s="1194"/>
      <c r="C636" s="1195">
        <v>1012</v>
      </c>
      <c r="D636" s="1196" t="s">
        <v>735</v>
      </c>
      <c r="E636" s="647">
        <f t="shared" si="128"/>
        <v>0</v>
      </c>
      <c r="F636" s="1521"/>
      <c r="G636" s="1521"/>
      <c r="H636" s="657"/>
      <c r="I636" s="581"/>
      <c r="J636" s="582"/>
      <c r="K636" s="582"/>
      <c r="L636" s="580">
        <f t="shared" si="129"/>
        <v>0</v>
      </c>
    </row>
    <row r="637" spans="1:12" ht="15.75">
      <c r="A637" s="8">
        <v>140</v>
      </c>
      <c r="B637" s="1194"/>
      <c r="C637" s="1195">
        <v>1013</v>
      </c>
      <c r="D637" s="1196" t="s">
        <v>736</v>
      </c>
      <c r="E637" s="647">
        <f t="shared" si="128"/>
        <v>2160</v>
      </c>
      <c r="F637" s="1521">
        <v>2160</v>
      </c>
      <c r="G637" s="1521"/>
      <c r="H637" s="657"/>
      <c r="I637" s="581">
        <v>2160</v>
      </c>
      <c r="J637" s="582"/>
      <c r="K637" s="582"/>
      <c r="L637" s="580">
        <f t="shared" si="129"/>
        <v>2160</v>
      </c>
    </row>
    <row r="638" spans="1:12" ht="15.75">
      <c r="A638" s="8">
        <v>145</v>
      </c>
      <c r="B638" s="1194"/>
      <c r="C638" s="1195">
        <v>1014</v>
      </c>
      <c r="D638" s="1196" t="s">
        <v>737</v>
      </c>
      <c r="E638" s="647">
        <f t="shared" si="128"/>
        <v>0</v>
      </c>
      <c r="F638" s="1521"/>
      <c r="G638" s="1521"/>
      <c r="H638" s="657"/>
      <c r="I638" s="581"/>
      <c r="J638" s="582"/>
      <c r="K638" s="582"/>
      <c r="L638" s="580">
        <f t="shared" si="129"/>
        <v>0</v>
      </c>
    </row>
    <row r="639" spans="1:12" ht="15.75">
      <c r="A639" s="8">
        <v>150</v>
      </c>
      <c r="B639" s="1194"/>
      <c r="C639" s="1195">
        <v>1015</v>
      </c>
      <c r="D639" s="1196" t="s">
        <v>738</v>
      </c>
      <c r="E639" s="647">
        <f t="shared" si="128"/>
        <v>16500</v>
      </c>
      <c r="F639" s="1521">
        <v>16500</v>
      </c>
      <c r="G639" s="1521"/>
      <c r="H639" s="657"/>
      <c r="I639" s="581">
        <v>4553</v>
      </c>
      <c r="J639" s="582"/>
      <c r="K639" s="582"/>
      <c r="L639" s="580">
        <f t="shared" si="129"/>
        <v>4553</v>
      </c>
    </row>
    <row r="640" spans="1:12" ht="15.75">
      <c r="A640" s="8">
        <v>155</v>
      </c>
      <c r="B640" s="1194"/>
      <c r="C640" s="1209">
        <v>1016</v>
      </c>
      <c r="D640" s="1210" t="s">
        <v>739</v>
      </c>
      <c r="E640" s="647">
        <f t="shared" si="128"/>
        <v>25164</v>
      </c>
      <c r="F640" s="1523">
        <v>25164</v>
      </c>
      <c r="G640" s="1523"/>
      <c r="H640" s="658"/>
      <c r="I640" s="641">
        <v>4441</v>
      </c>
      <c r="J640" s="642"/>
      <c r="K640" s="642"/>
      <c r="L640" s="580">
        <f t="shared" si="129"/>
        <v>4441</v>
      </c>
    </row>
    <row r="641" spans="1:12" ht="15.75">
      <c r="A641" s="8">
        <v>160</v>
      </c>
      <c r="B641" s="1188"/>
      <c r="C641" s="1211">
        <v>1020</v>
      </c>
      <c r="D641" s="1212" t="s">
        <v>740</v>
      </c>
      <c r="E641" s="647">
        <f t="shared" si="128"/>
        <v>17500</v>
      </c>
      <c r="F641" s="1524">
        <v>17500</v>
      </c>
      <c r="G641" s="1524"/>
      <c r="H641" s="660"/>
      <c r="I641" s="586">
        <v>9601</v>
      </c>
      <c r="J641" s="587"/>
      <c r="K641" s="587"/>
      <c r="L641" s="580">
        <f t="shared" si="129"/>
        <v>9601</v>
      </c>
    </row>
    <row r="642" spans="1:12" ht="15.75">
      <c r="A642" s="8">
        <v>165</v>
      </c>
      <c r="B642" s="1194"/>
      <c r="C642" s="1213">
        <v>1030</v>
      </c>
      <c r="D642" s="1214" t="s">
        <v>741</v>
      </c>
      <c r="E642" s="647">
        <f t="shared" si="128"/>
        <v>0</v>
      </c>
      <c r="F642" s="1525">
        <v>0</v>
      </c>
      <c r="G642" s="1525"/>
      <c r="H642" s="662"/>
      <c r="I642" s="584"/>
      <c r="J642" s="585"/>
      <c r="K642" s="585"/>
      <c r="L642" s="580">
        <f t="shared" si="129"/>
        <v>0</v>
      </c>
    </row>
    <row r="643" spans="1:12" ht="15.75">
      <c r="A643" s="8">
        <v>175</v>
      </c>
      <c r="B643" s="1194"/>
      <c r="C643" s="1211">
        <v>1051</v>
      </c>
      <c r="D643" s="1215" t="s">
        <v>742</v>
      </c>
      <c r="E643" s="647">
        <f t="shared" si="128"/>
        <v>2000</v>
      </c>
      <c r="F643" s="1524">
        <v>2000</v>
      </c>
      <c r="G643" s="1524"/>
      <c r="H643" s="660"/>
      <c r="I643" s="586">
        <v>150</v>
      </c>
      <c r="J643" s="587"/>
      <c r="K643" s="587"/>
      <c r="L643" s="580">
        <f t="shared" si="129"/>
        <v>150</v>
      </c>
    </row>
    <row r="644" spans="1:12" ht="15.75">
      <c r="A644" s="8">
        <v>180</v>
      </c>
      <c r="B644" s="1194"/>
      <c r="C644" s="1195">
        <v>1052</v>
      </c>
      <c r="D644" s="1196" t="s">
        <v>743</v>
      </c>
      <c r="E644" s="647">
        <f t="shared" si="128"/>
        <v>0</v>
      </c>
      <c r="F644" s="1521"/>
      <c r="G644" s="1521"/>
      <c r="H644" s="657"/>
      <c r="I644" s="581"/>
      <c r="J644" s="582"/>
      <c r="K644" s="582"/>
      <c r="L644" s="580">
        <f t="shared" si="129"/>
        <v>0</v>
      </c>
    </row>
    <row r="645" spans="1:12" ht="15.75">
      <c r="A645" s="8">
        <v>185</v>
      </c>
      <c r="B645" s="1194"/>
      <c r="C645" s="1213">
        <v>1053</v>
      </c>
      <c r="D645" s="1214" t="s">
        <v>1443</v>
      </c>
      <c r="E645" s="647">
        <f t="shared" si="128"/>
        <v>0</v>
      </c>
      <c r="F645" s="1525"/>
      <c r="G645" s="1525"/>
      <c r="H645" s="662"/>
      <c r="I645" s="584"/>
      <c r="J645" s="585"/>
      <c r="K645" s="585"/>
      <c r="L645" s="580">
        <f t="shared" si="129"/>
        <v>0</v>
      </c>
    </row>
    <row r="646" spans="1:12" ht="15.75">
      <c r="A646" s="8">
        <v>190</v>
      </c>
      <c r="B646" s="1194"/>
      <c r="C646" s="1211">
        <v>1062</v>
      </c>
      <c r="D646" s="1212" t="s">
        <v>744</v>
      </c>
      <c r="E646" s="647">
        <f t="shared" si="128"/>
        <v>1500</v>
      </c>
      <c r="F646" s="1524">
        <v>1500</v>
      </c>
      <c r="G646" s="1524"/>
      <c r="H646" s="660"/>
      <c r="I646" s="586">
        <v>1383</v>
      </c>
      <c r="J646" s="587"/>
      <c r="K646" s="587"/>
      <c r="L646" s="580">
        <f t="shared" si="129"/>
        <v>1383</v>
      </c>
    </row>
    <row r="647" spans="1:12" ht="15.75">
      <c r="A647" s="8">
        <v>195</v>
      </c>
      <c r="B647" s="1194"/>
      <c r="C647" s="1213">
        <v>1063</v>
      </c>
      <c r="D647" s="1216" t="s">
        <v>326</v>
      </c>
      <c r="E647" s="647">
        <f t="shared" si="128"/>
        <v>0</v>
      </c>
      <c r="F647" s="1525"/>
      <c r="G647" s="1525"/>
      <c r="H647" s="662"/>
      <c r="I647" s="584"/>
      <c r="J647" s="585"/>
      <c r="K647" s="585"/>
      <c r="L647" s="580">
        <f t="shared" si="129"/>
        <v>0</v>
      </c>
    </row>
    <row r="648" spans="1:12" ht="15.75">
      <c r="A648" s="8">
        <v>200</v>
      </c>
      <c r="B648" s="1194"/>
      <c r="C648" s="1217">
        <v>1069</v>
      </c>
      <c r="D648" s="1218" t="s">
        <v>745</v>
      </c>
      <c r="E648" s="647">
        <f t="shared" si="128"/>
        <v>0</v>
      </c>
      <c r="F648" s="1526"/>
      <c r="G648" s="1526"/>
      <c r="H648" s="664"/>
      <c r="I648" s="742"/>
      <c r="J648" s="743"/>
      <c r="K648" s="743"/>
      <c r="L648" s="580">
        <f t="shared" si="129"/>
        <v>0</v>
      </c>
    </row>
    <row r="649" spans="1:12" ht="15.75">
      <c r="A649" s="8">
        <v>205</v>
      </c>
      <c r="B649" s="1188"/>
      <c r="C649" s="1211">
        <v>1091</v>
      </c>
      <c r="D649" s="1215" t="s">
        <v>1444</v>
      </c>
      <c r="E649" s="647">
        <f t="shared" si="128"/>
        <v>0</v>
      </c>
      <c r="F649" s="1524"/>
      <c r="G649" s="1524"/>
      <c r="H649" s="660"/>
      <c r="I649" s="586"/>
      <c r="J649" s="587"/>
      <c r="K649" s="587"/>
      <c r="L649" s="580">
        <f t="shared" si="129"/>
        <v>0</v>
      </c>
    </row>
    <row r="650" spans="1:12" ht="15.75">
      <c r="A650" s="8">
        <v>210</v>
      </c>
      <c r="B650" s="1194"/>
      <c r="C650" s="1195">
        <v>1092</v>
      </c>
      <c r="D650" s="1196" t="s">
        <v>41</v>
      </c>
      <c r="E650" s="647">
        <f t="shared" si="128"/>
        <v>0</v>
      </c>
      <c r="F650" s="1521"/>
      <c r="G650" s="1521"/>
      <c r="H650" s="657"/>
      <c r="I650" s="581"/>
      <c r="J650" s="582"/>
      <c r="K650" s="582"/>
      <c r="L650" s="580">
        <f t="shared" si="129"/>
        <v>0</v>
      </c>
    </row>
    <row r="651" spans="1:12" ht="15.75">
      <c r="A651" s="8">
        <v>215</v>
      </c>
      <c r="B651" s="1194"/>
      <c r="C651" s="1191">
        <v>1098</v>
      </c>
      <c r="D651" s="1219" t="s">
        <v>746</v>
      </c>
      <c r="E651" s="647">
        <f t="shared" si="128"/>
        <v>0</v>
      </c>
      <c r="F651" s="1520"/>
      <c r="G651" s="1520"/>
      <c r="H651" s="656"/>
      <c r="I651" s="588"/>
      <c r="J651" s="589"/>
      <c r="K651" s="589"/>
      <c r="L651" s="580">
        <f aca="true" t="shared" si="130" ref="L651:L664">SUM(I651:K651)</f>
        <v>0</v>
      </c>
    </row>
    <row r="652" spans="1:12" ht="15.75">
      <c r="A652" s="7">
        <v>216</v>
      </c>
      <c r="B652" s="1187">
        <v>1900</v>
      </c>
      <c r="C652" s="1758" t="s">
        <v>752</v>
      </c>
      <c r="D652" s="1758"/>
      <c r="E652" s="1465">
        <f aca="true" t="shared" si="131" ref="E652:L652">SUM(E653:E655)</f>
        <v>2410</v>
      </c>
      <c r="F652" s="1465">
        <f t="shared" si="131"/>
        <v>2410</v>
      </c>
      <c r="G652" s="1465">
        <f t="shared" si="131"/>
        <v>0</v>
      </c>
      <c r="H652" s="1465">
        <f t="shared" si="131"/>
        <v>0</v>
      </c>
      <c r="I652" s="1465">
        <f t="shared" si="131"/>
        <v>2202</v>
      </c>
      <c r="J652" s="1465">
        <f t="shared" si="131"/>
        <v>0</v>
      </c>
      <c r="K652" s="1465">
        <f t="shared" si="131"/>
        <v>0</v>
      </c>
      <c r="L652" s="1465">
        <f t="shared" si="131"/>
        <v>2202</v>
      </c>
    </row>
    <row r="653" spans="1:12" ht="31.5">
      <c r="A653" s="8">
        <v>217</v>
      </c>
      <c r="B653" s="1194"/>
      <c r="C653" s="1189">
        <v>1901</v>
      </c>
      <c r="D653" s="1220" t="s">
        <v>386</v>
      </c>
      <c r="E653" s="647">
        <f t="shared" si="128"/>
        <v>310</v>
      </c>
      <c r="F653" s="1519">
        <v>310</v>
      </c>
      <c r="G653" s="1519"/>
      <c r="H653" s="655"/>
      <c r="I653" s="578">
        <v>209</v>
      </c>
      <c r="J653" s="579"/>
      <c r="K653" s="579"/>
      <c r="L653" s="580">
        <f t="shared" si="130"/>
        <v>209</v>
      </c>
    </row>
    <row r="654" spans="1:12" ht="31.5">
      <c r="A654" s="8">
        <v>218</v>
      </c>
      <c r="B654" s="1221"/>
      <c r="C654" s="1195">
        <v>1981</v>
      </c>
      <c r="D654" s="1222" t="s">
        <v>387</v>
      </c>
      <c r="E654" s="647">
        <f t="shared" si="128"/>
        <v>2100</v>
      </c>
      <c r="F654" s="1521">
        <v>2100</v>
      </c>
      <c r="G654" s="1521"/>
      <c r="H654" s="657"/>
      <c r="I654" s="581">
        <v>1993</v>
      </c>
      <c r="J654" s="582"/>
      <c r="K654" s="582"/>
      <c r="L654" s="580">
        <f t="shared" si="130"/>
        <v>1993</v>
      </c>
    </row>
    <row r="655" spans="1:12" ht="31.5">
      <c r="A655" s="8">
        <v>219</v>
      </c>
      <c r="B655" s="1194"/>
      <c r="C655" s="1191">
        <v>1991</v>
      </c>
      <c r="D655" s="1223" t="s">
        <v>388</v>
      </c>
      <c r="E655" s="647">
        <f t="shared" si="128"/>
        <v>0</v>
      </c>
      <c r="F655" s="1520"/>
      <c r="G655" s="1520"/>
      <c r="H655" s="656"/>
      <c r="I655" s="588"/>
      <c r="J655" s="589"/>
      <c r="K655" s="589"/>
      <c r="L655" s="580">
        <f t="shared" si="130"/>
        <v>0</v>
      </c>
    </row>
    <row r="656" spans="1:12" ht="15.75">
      <c r="A656" s="7">
        <v>220</v>
      </c>
      <c r="B656" s="1187">
        <v>2100</v>
      </c>
      <c r="C656" s="1758" t="s">
        <v>0</v>
      </c>
      <c r="D656" s="1758"/>
      <c r="E656" s="1465">
        <f aca="true" t="shared" si="132" ref="E656:L656">SUM(E657:E661)</f>
        <v>0</v>
      </c>
      <c r="F656" s="1465">
        <f t="shared" si="132"/>
        <v>0</v>
      </c>
      <c r="G656" s="1465">
        <f>SUM(G657:G661)</f>
        <v>0</v>
      </c>
      <c r="H656" s="1465">
        <f>SUM(H657:H661)</f>
        <v>0</v>
      </c>
      <c r="I656" s="607">
        <f t="shared" si="132"/>
        <v>0</v>
      </c>
      <c r="J656" s="608">
        <f t="shared" si="132"/>
        <v>0</v>
      </c>
      <c r="K656" s="608">
        <f t="shared" si="132"/>
        <v>0</v>
      </c>
      <c r="L656" s="609">
        <f t="shared" si="132"/>
        <v>0</v>
      </c>
    </row>
    <row r="657" spans="1:12" ht="15.75">
      <c r="A657" s="8">
        <v>225</v>
      </c>
      <c r="B657" s="1194"/>
      <c r="C657" s="1189">
        <v>2110</v>
      </c>
      <c r="D657" s="1224" t="s">
        <v>747</v>
      </c>
      <c r="E657" s="647">
        <f t="shared" si="128"/>
        <v>0</v>
      </c>
      <c r="F657" s="1519"/>
      <c r="G657" s="1519"/>
      <c r="H657" s="655"/>
      <c r="I657" s="578"/>
      <c r="J657" s="579"/>
      <c r="K657" s="579"/>
      <c r="L657" s="580">
        <f t="shared" si="130"/>
        <v>0</v>
      </c>
    </row>
    <row r="658" spans="1:12" ht="15.75">
      <c r="A658" s="8">
        <v>230</v>
      </c>
      <c r="B658" s="1221"/>
      <c r="C658" s="1195">
        <v>2120</v>
      </c>
      <c r="D658" s="1198" t="s">
        <v>748</v>
      </c>
      <c r="E658" s="647">
        <f t="shared" si="128"/>
        <v>0</v>
      </c>
      <c r="F658" s="1521"/>
      <c r="G658" s="1521"/>
      <c r="H658" s="657"/>
      <c r="I658" s="581"/>
      <c r="J658" s="582"/>
      <c r="K658" s="582"/>
      <c r="L658" s="580">
        <f t="shared" si="130"/>
        <v>0</v>
      </c>
    </row>
    <row r="659" spans="1:12" ht="15.75">
      <c r="A659" s="8">
        <v>235</v>
      </c>
      <c r="B659" s="1221"/>
      <c r="C659" s="1195">
        <v>2125</v>
      </c>
      <c r="D659" s="1198" t="s">
        <v>870</v>
      </c>
      <c r="E659" s="647">
        <f t="shared" si="128"/>
        <v>0</v>
      </c>
      <c r="F659" s="1521"/>
      <c r="G659" s="1521"/>
      <c r="H659" s="657"/>
      <c r="I659" s="581"/>
      <c r="J659" s="582"/>
      <c r="K659" s="582"/>
      <c r="L659" s="580">
        <f t="shared" si="130"/>
        <v>0</v>
      </c>
    </row>
    <row r="660" spans="1:12" ht="15.75">
      <c r="A660" s="8">
        <v>240</v>
      </c>
      <c r="B660" s="1193"/>
      <c r="C660" s="1195">
        <v>2140</v>
      </c>
      <c r="D660" s="1198" t="s">
        <v>750</v>
      </c>
      <c r="E660" s="647">
        <f t="shared" si="128"/>
        <v>0</v>
      </c>
      <c r="F660" s="1521"/>
      <c r="G660" s="1521"/>
      <c r="H660" s="657"/>
      <c r="I660" s="581"/>
      <c r="J660" s="582"/>
      <c r="K660" s="582"/>
      <c r="L660" s="580">
        <f t="shared" si="130"/>
        <v>0</v>
      </c>
    </row>
    <row r="661" spans="1:12" ht="15.75">
      <c r="A661" s="8">
        <v>245</v>
      </c>
      <c r="B661" s="1194"/>
      <c r="C661" s="1191">
        <v>2190</v>
      </c>
      <c r="D661" s="1225" t="s">
        <v>751</v>
      </c>
      <c r="E661" s="647">
        <f t="shared" si="128"/>
        <v>0</v>
      </c>
      <c r="F661" s="1520"/>
      <c r="G661" s="1520"/>
      <c r="H661" s="656"/>
      <c r="I661" s="588"/>
      <c r="J661" s="589"/>
      <c r="K661" s="582"/>
      <c r="L661" s="580">
        <f t="shared" si="130"/>
        <v>0</v>
      </c>
    </row>
    <row r="662" spans="1:12" ht="15.75">
      <c r="A662" s="7">
        <v>250</v>
      </c>
      <c r="B662" s="1187">
        <v>2200</v>
      </c>
      <c r="C662" s="1758" t="s">
        <v>752</v>
      </c>
      <c r="D662" s="1758"/>
      <c r="E662" s="1465">
        <f aca="true" t="shared" si="133" ref="E662:L662">SUM(E663:E664)</f>
        <v>0</v>
      </c>
      <c r="F662" s="1465">
        <f t="shared" si="133"/>
        <v>0</v>
      </c>
      <c r="G662" s="1465">
        <f t="shared" si="133"/>
        <v>0</v>
      </c>
      <c r="H662" s="1465">
        <f t="shared" si="133"/>
        <v>0</v>
      </c>
      <c r="I662" s="1465">
        <f t="shared" si="133"/>
        <v>0</v>
      </c>
      <c r="J662" s="608">
        <f t="shared" si="133"/>
        <v>0</v>
      </c>
      <c r="K662" s="608">
        <f t="shared" si="133"/>
        <v>0</v>
      </c>
      <c r="L662" s="609">
        <f t="shared" si="133"/>
        <v>0</v>
      </c>
    </row>
    <row r="663" spans="1:12" ht="15.75">
      <c r="A663" s="8">
        <v>255</v>
      </c>
      <c r="B663" s="1194"/>
      <c r="C663" s="1189">
        <v>2221</v>
      </c>
      <c r="D663" s="1190" t="s">
        <v>309</v>
      </c>
      <c r="E663" s="647">
        <f t="shared" si="128"/>
        <v>0</v>
      </c>
      <c r="F663" s="1519"/>
      <c r="G663" s="1519"/>
      <c r="H663" s="655"/>
      <c r="I663" s="578"/>
      <c r="J663" s="579"/>
      <c r="K663" s="579"/>
      <c r="L663" s="580">
        <f t="shared" si="130"/>
        <v>0</v>
      </c>
    </row>
    <row r="664" spans="1:12" ht="15.75">
      <c r="A664" s="8">
        <v>265</v>
      </c>
      <c r="B664" s="1194"/>
      <c r="C664" s="1191">
        <v>2224</v>
      </c>
      <c r="D664" s="1192" t="s">
        <v>753</v>
      </c>
      <c r="E664" s="647">
        <f t="shared" si="128"/>
        <v>0</v>
      </c>
      <c r="F664" s="1520"/>
      <c r="G664" s="1520"/>
      <c r="H664" s="656"/>
      <c r="I664" s="588"/>
      <c r="J664" s="589"/>
      <c r="K664" s="589"/>
      <c r="L664" s="580">
        <f t="shared" si="130"/>
        <v>0</v>
      </c>
    </row>
    <row r="665" spans="1:12" ht="15.75">
      <c r="A665" s="7">
        <v>270</v>
      </c>
      <c r="B665" s="1187">
        <v>2500</v>
      </c>
      <c r="C665" s="1758" t="s">
        <v>754</v>
      </c>
      <c r="D665" s="1765"/>
      <c r="E665" s="1465">
        <f>SUM(F665:H665)</f>
        <v>0</v>
      </c>
      <c r="F665" s="1522"/>
      <c r="G665" s="1522"/>
      <c r="H665" s="510"/>
      <c r="I665" s="1300"/>
      <c r="J665" s="1301"/>
      <c r="K665" s="1301"/>
      <c r="L665" s="1302">
        <f>SUM(I665:K665)</f>
        <v>0</v>
      </c>
    </row>
    <row r="666" spans="1:12" ht="15.75">
      <c r="A666" s="7">
        <v>290</v>
      </c>
      <c r="B666" s="1187">
        <v>2600</v>
      </c>
      <c r="C666" s="1760" t="s">
        <v>755</v>
      </c>
      <c r="D666" s="1761"/>
      <c r="E666" s="1465">
        <f>SUM(F666:H666)</f>
        <v>0</v>
      </c>
      <c r="F666" s="1522"/>
      <c r="G666" s="1522"/>
      <c r="H666" s="510"/>
      <c r="I666" s="1300"/>
      <c r="J666" s="1301"/>
      <c r="K666" s="1301"/>
      <c r="L666" s="1302">
        <f>SUM(I666:K666)</f>
        <v>0</v>
      </c>
    </row>
    <row r="667" spans="1:12" ht="15.75">
      <c r="A667" s="16">
        <v>320</v>
      </c>
      <c r="B667" s="1187">
        <v>2700</v>
      </c>
      <c r="C667" s="1760" t="s">
        <v>756</v>
      </c>
      <c r="D667" s="1761"/>
      <c r="E667" s="1465">
        <f>SUM(F667:H667)</f>
        <v>0</v>
      </c>
      <c r="F667" s="1522"/>
      <c r="G667" s="1522"/>
      <c r="H667" s="510"/>
      <c r="I667" s="1300"/>
      <c r="J667" s="1301"/>
      <c r="K667" s="1301"/>
      <c r="L667" s="1302">
        <f>SUM(I667:K667)</f>
        <v>0</v>
      </c>
    </row>
    <row r="668" spans="1:12" ht="15.75">
      <c r="A668" s="7">
        <v>330</v>
      </c>
      <c r="B668" s="1187">
        <v>2800</v>
      </c>
      <c r="C668" s="1760" t="s">
        <v>757</v>
      </c>
      <c r="D668" s="1761"/>
      <c r="E668" s="1465">
        <f>SUM(F668:H668)</f>
        <v>0</v>
      </c>
      <c r="F668" s="1522"/>
      <c r="G668" s="1522"/>
      <c r="H668" s="510"/>
      <c r="I668" s="1300"/>
      <c r="J668" s="1301"/>
      <c r="K668" s="1301"/>
      <c r="L668" s="1302">
        <f>SUM(I668:K668)</f>
        <v>0</v>
      </c>
    </row>
    <row r="669" spans="1:12" ht="15.75">
      <c r="A669" s="7">
        <v>350</v>
      </c>
      <c r="B669" s="1187">
        <v>2900</v>
      </c>
      <c r="C669" s="1758" t="s">
        <v>758</v>
      </c>
      <c r="D669" s="1758"/>
      <c r="E669" s="1465">
        <f aca="true" t="shared" si="134" ref="E669:L669">SUM(E670:E675)</f>
        <v>0</v>
      </c>
      <c r="F669" s="1465">
        <f t="shared" si="134"/>
        <v>0</v>
      </c>
      <c r="G669" s="1465">
        <f t="shared" si="134"/>
        <v>0</v>
      </c>
      <c r="H669" s="1465">
        <f t="shared" si="134"/>
        <v>0</v>
      </c>
      <c r="I669" s="607">
        <f t="shared" si="134"/>
        <v>0</v>
      </c>
      <c r="J669" s="608">
        <f t="shared" si="134"/>
        <v>0</v>
      </c>
      <c r="K669" s="608">
        <f t="shared" si="134"/>
        <v>0</v>
      </c>
      <c r="L669" s="609">
        <f t="shared" si="134"/>
        <v>0</v>
      </c>
    </row>
    <row r="670" spans="1:12" ht="15.75">
      <c r="A670" s="8">
        <v>355</v>
      </c>
      <c r="B670" s="1226"/>
      <c r="C670" s="1189">
        <v>2920</v>
      </c>
      <c r="D670" s="1227" t="s">
        <v>759</v>
      </c>
      <c r="E670" s="647">
        <f aca="true" t="shared" si="135" ref="E670:E682">SUM(F670:H670)</f>
        <v>0</v>
      </c>
      <c r="F670" s="1519"/>
      <c r="G670" s="1519"/>
      <c r="H670" s="655"/>
      <c r="I670" s="578"/>
      <c r="J670" s="579"/>
      <c r="K670" s="579"/>
      <c r="L670" s="580">
        <f aca="true" t="shared" si="136" ref="L670:L682">SUM(I670:K670)</f>
        <v>0</v>
      </c>
    </row>
    <row r="671" spans="1:12" ht="36" customHeight="1">
      <c r="A671" s="8">
        <v>375</v>
      </c>
      <c r="B671" s="1226"/>
      <c r="C671" s="1213">
        <v>2969</v>
      </c>
      <c r="D671" s="1228" t="s">
        <v>760</v>
      </c>
      <c r="E671" s="647">
        <f t="shared" si="135"/>
        <v>0</v>
      </c>
      <c r="F671" s="1525"/>
      <c r="G671" s="1525"/>
      <c r="H671" s="662"/>
      <c r="I671" s="584"/>
      <c r="J671" s="585"/>
      <c r="K671" s="585"/>
      <c r="L671" s="580">
        <f t="shared" si="136"/>
        <v>0</v>
      </c>
    </row>
    <row r="672" spans="1:12" ht="31.5">
      <c r="A672" s="8">
        <v>380</v>
      </c>
      <c r="B672" s="1226"/>
      <c r="C672" s="1229">
        <v>2970</v>
      </c>
      <c r="D672" s="1230" t="s">
        <v>761</v>
      </c>
      <c r="E672" s="647">
        <f t="shared" si="135"/>
        <v>0</v>
      </c>
      <c r="F672" s="1527"/>
      <c r="G672" s="1527"/>
      <c r="H672" s="666"/>
      <c r="I672" s="748"/>
      <c r="J672" s="749"/>
      <c r="K672" s="749"/>
      <c r="L672" s="580">
        <f t="shared" si="136"/>
        <v>0</v>
      </c>
    </row>
    <row r="673" spans="1:12" ht="15.75">
      <c r="A673" s="8">
        <v>385</v>
      </c>
      <c r="B673" s="1226"/>
      <c r="C673" s="1217">
        <v>2989</v>
      </c>
      <c r="D673" s="1231" t="s">
        <v>762</v>
      </c>
      <c r="E673" s="647">
        <f t="shared" si="135"/>
        <v>0</v>
      </c>
      <c r="F673" s="1526"/>
      <c r="G673" s="1526"/>
      <c r="H673" s="664"/>
      <c r="I673" s="742"/>
      <c r="J673" s="743"/>
      <c r="K673" s="743"/>
      <c r="L673" s="580">
        <f t="shared" si="136"/>
        <v>0</v>
      </c>
    </row>
    <row r="674" spans="1:12" ht="15.75">
      <c r="A674" s="8">
        <v>390</v>
      </c>
      <c r="B674" s="1194"/>
      <c r="C674" s="1211">
        <v>2991</v>
      </c>
      <c r="D674" s="1232" t="s">
        <v>763</v>
      </c>
      <c r="E674" s="647">
        <f t="shared" si="135"/>
        <v>0</v>
      </c>
      <c r="F674" s="1524"/>
      <c r="G674" s="1524"/>
      <c r="H674" s="660"/>
      <c r="I674" s="586"/>
      <c r="J674" s="587"/>
      <c r="K674" s="587"/>
      <c r="L674" s="580">
        <f t="shared" si="136"/>
        <v>0</v>
      </c>
    </row>
    <row r="675" spans="1:12" ht="15.75">
      <c r="A675" s="8">
        <v>395</v>
      </c>
      <c r="B675" s="1194"/>
      <c r="C675" s="1191">
        <v>2992</v>
      </c>
      <c r="D675" s="1233" t="s">
        <v>764</v>
      </c>
      <c r="E675" s="647">
        <f t="shared" si="135"/>
        <v>0</v>
      </c>
      <c r="F675" s="1520"/>
      <c r="G675" s="1520"/>
      <c r="H675" s="656"/>
      <c r="I675" s="588"/>
      <c r="J675" s="589"/>
      <c r="K675" s="589"/>
      <c r="L675" s="580">
        <f t="shared" si="136"/>
        <v>0</v>
      </c>
    </row>
    <row r="676" spans="1:12" ht="15.75">
      <c r="A676" s="511">
        <v>397</v>
      </c>
      <c r="B676" s="1187">
        <v>3300</v>
      </c>
      <c r="C676" s="1234" t="s">
        <v>765</v>
      </c>
      <c r="D676" s="1350"/>
      <c r="E676" s="1465">
        <f aca="true" t="shared" si="137" ref="E676:L676">SUM(E677:E682)</f>
        <v>0</v>
      </c>
      <c r="F676" s="1465">
        <f t="shared" si="137"/>
        <v>0</v>
      </c>
      <c r="G676" s="1465">
        <f t="shared" si="137"/>
        <v>0</v>
      </c>
      <c r="H676" s="1465">
        <f t="shared" si="137"/>
        <v>0</v>
      </c>
      <c r="I676" s="607">
        <f t="shared" si="137"/>
        <v>0</v>
      </c>
      <c r="J676" s="608">
        <f t="shared" si="137"/>
        <v>0</v>
      </c>
      <c r="K676" s="608">
        <f t="shared" si="137"/>
        <v>0</v>
      </c>
      <c r="L676" s="609">
        <f t="shared" si="137"/>
        <v>0</v>
      </c>
    </row>
    <row r="677" spans="1:12" ht="15.75">
      <c r="A677" s="6">
        <v>398</v>
      </c>
      <c r="B677" s="1193"/>
      <c r="C677" s="1189">
        <v>3301</v>
      </c>
      <c r="D677" s="1235" t="s">
        <v>766</v>
      </c>
      <c r="E677" s="647">
        <f t="shared" si="135"/>
        <v>0</v>
      </c>
      <c r="F677" s="1519"/>
      <c r="G677" s="1519"/>
      <c r="H677" s="655"/>
      <c r="I677" s="578"/>
      <c r="J677" s="579"/>
      <c r="K677" s="579"/>
      <c r="L677" s="580">
        <f t="shared" si="136"/>
        <v>0</v>
      </c>
    </row>
    <row r="678" spans="1:12" ht="15.75">
      <c r="A678" s="6">
        <v>399</v>
      </c>
      <c r="B678" s="1193"/>
      <c r="C678" s="1195">
        <v>3302</v>
      </c>
      <c r="D678" s="1236" t="s">
        <v>871</v>
      </c>
      <c r="E678" s="647">
        <f t="shared" si="135"/>
        <v>0</v>
      </c>
      <c r="F678" s="1521"/>
      <c r="G678" s="1521"/>
      <c r="H678" s="657"/>
      <c r="I678" s="581"/>
      <c r="J678" s="582"/>
      <c r="K678" s="579"/>
      <c r="L678" s="580">
        <f t="shared" si="136"/>
        <v>0</v>
      </c>
    </row>
    <row r="679" spans="1:12" ht="15.75">
      <c r="A679" s="6">
        <v>401</v>
      </c>
      <c r="B679" s="1193"/>
      <c r="C679" s="1195">
        <v>3304</v>
      </c>
      <c r="D679" s="1236" t="s">
        <v>767</v>
      </c>
      <c r="E679" s="647">
        <f t="shared" si="135"/>
        <v>0</v>
      </c>
      <c r="F679" s="1521"/>
      <c r="G679" s="1521"/>
      <c r="H679" s="657"/>
      <c r="I679" s="581"/>
      <c r="J679" s="582"/>
      <c r="K679" s="579"/>
      <c r="L679" s="580">
        <f t="shared" si="136"/>
        <v>0</v>
      </c>
    </row>
    <row r="680" spans="1:12" ht="15.75">
      <c r="A680" s="6">
        <v>402</v>
      </c>
      <c r="B680" s="1193"/>
      <c r="C680" s="1195">
        <v>3305</v>
      </c>
      <c r="D680" s="1236" t="s">
        <v>768</v>
      </c>
      <c r="E680" s="647">
        <f t="shared" si="135"/>
        <v>0</v>
      </c>
      <c r="F680" s="1521"/>
      <c r="G680" s="1521"/>
      <c r="H680" s="657"/>
      <c r="I680" s="581"/>
      <c r="J680" s="582"/>
      <c r="K680" s="579"/>
      <c r="L680" s="580">
        <f t="shared" si="136"/>
        <v>0</v>
      </c>
    </row>
    <row r="681" spans="1:12" ht="15.75">
      <c r="A681" s="17">
        <v>403</v>
      </c>
      <c r="B681" s="1193"/>
      <c r="C681" s="1191">
        <v>3306</v>
      </c>
      <c r="D681" s="1237" t="s">
        <v>769</v>
      </c>
      <c r="E681" s="647">
        <f t="shared" si="135"/>
        <v>0</v>
      </c>
      <c r="F681" s="1521"/>
      <c r="G681" s="1521"/>
      <c r="H681" s="657"/>
      <c r="I681" s="581"/>
      <c r="J681" s="582"/>
      <c r="K681" s="579"/>
      <c r="L681" s="580">
        <f t="shared" si="136"/>
        <v>0</v>
      </c>
    </row>
    <row r="682" spans="1:12" ht="15.75">
      <c r="A682" s="17">
        <v>404</v>
      </c>
      <c r="B682" s="1193"/>
      <c r="C682" s="1191">
        <v>3307</v>
      </c>
      <c r="D682" s="1237" t="s">
        <v>1935</v>
      </c>
      <c r="E682" s="647">
        <f t="shared" si="135"/>
        <v>0</v>
      </c>
      <c r="F682" s="1520"/>
      <c r="G682" s="1520"/>
      <c r="H682" s="656"/>
      <c r="I682" s="588"/>
      <c r="J682" s="589"/>
      <c r="K682" s="579"/>
      <c r="L682" s="580">
        <f t="shared" si="136"/>
        <v>0</v>
      </c>
    </row>
    <row r="683" spans="1:12" ht="15.75">
      <c r="A683" s="17">
        <v>430</v>
      </c>
      <c r="B683" s="1187">
        <v>3900</v>
      </c>
      <c r="C683" s="1758" t="s">
        <v>770</v>
      </c>
      <c r="D683" s="1758"/>
      <c r="E683" s="1465">
        <f>SUM(F683:H683)</f>
        <v>0</v>
      </c>
      <c r="F683" s="1522"/>
      <c r="G683" s="1522"/>
      <c r="H683" s="510"/>
      <c r="I683" s="1300"/>
      <c r="J683" s="1301"/>
      <c r="K683" s="1301"/>
      <c r="L683" s="1302">
        <f>SUM(I683:K683)</f>
        <v>0</v>
      </c>
    </row>
    <row r="684" spans="1:12" ht="15.75">
      <c r="A684" s="7">
        <v>440</v>
      </c>
      <c r="B684" s="1187">
        <v>4000</v>
      </c>
      <c r="C684" s="1758" t="s">
        <v>771</v>
      </c>
      <c r="D684" s="1758"/>
      <c r="E684" s="1465">
        <f>SUM(F684:H684)</f>
        <v>49195</v>
      </c>
      <c r="F684" s="1522">
        <v>49195</v>
      </c>
      <c r="G684" s="1522"/>
      <c r="H684" s="510"/>
      <c r="I684" s="1300">
        <v>18694</v>
      </c>
      <c r="J684" s="1301"/>
      <c r="K684" s="1301"/>
      <c r="L684" s="1302">
        <f>SUM(I684:K684)</f>
        <v>18694</v>
      </c>
    </row>
    <row r="685" spans="1:12" ht="15.75">
      <c r="A685" s="7">
        <v>450</v>
      </c>
      <c r="B685" s="1187">
        <v>4100</v>
      </c>
      <c r="C685" s="1758" t="s">
        <v>772</v>
      </c>
      <c r="D685" s="1758"/>
      <c r="E685" s="1465">
        <f>SUM(F685:H685)</f>
        <v>0</v>
      </c>
      <c r="F685" s="1522"/>
      <c r="G685" s="1522"/>
      <c r="H685" s="510"/>
      <c r="I685" s="1300"/>
      <c r="J685" s="1301"/>
      <c r="K685" s="1301"/>
      <c r="L685" s="1302">
        <f>SUM(I685:K685)</f>
        <v>0</v>
      </c>
    </row>
    <row r="686" spans="1:12" ht="15.75">
      <c r="A686" s="7">
        <v>495</v>
      </c>
      <c r="B686" s="1187">
        <v>4200</v>
      </c>
      <c r="C686" s="1758" t="s">
        <v>773</v>
      </c>
      <c r="D686" s="1758"/>
      <c r="E686" s="1465">
        <f aca="true" t="shared" si="138" ref="E686:L686">SUM(E687:E692)</f>
        <v>0</v>
      </c>
      <c r="F686" s="1465">
        <f t="shared" si="138"/>
        <v>0</v>
      </c>
      <c r="G686" s="1465">
        <f>SUM(G687:G692)</f>
        <v>0</v>
      </c>
      <c r="H686" s="1465">
        <f>SUM(H687:H692)</f>
        <v>0</v>
      </c>
      <c r="I686" s="607">
        <f t="shared" si="138"/>
        <v>0</v>
      </c>
      <c r="J686" s="608">
        <f t="shared" si="138"/>
        <v>0</v>
      </c>
      <c r="K686" s="608">
        <f t="shared" si="138"/>
        <v>0</v>
      </c>
      <c r="L686" s="609">
        <f t="shared" si="138"/>
        <v>0</v>
      </c>
    </row>
    <row r="687" spans="1:12" ht="15.75">
      <c r="A687" s="8">
        <v>500</v>
      </c>
      <c r="B687" s="1238"/>
      <c r="C687" s="1189">
        <v>4201</v>
      </c>
      <c r="D687" s="1190" t="s">
        <v>774</v>
      </c>
      <c r="E687" s="647">
        <f aca="true" t="shared" si="139" ref="E687:E696">SUM(F687:H687)</f>
        <v>0</v>
      </c>
      <c r="F687" s="1519"/>
      <c r="G687" s="1519"/>
      <c r="H687" s="655"/>
      <c r="I687" s="578"/>
      <c r="J687" s="579"/>
      <c r="K687" s="579"/>
      <c r="L687" s="580">
        <f aca="true" t="shared" si="140" ref="L687:L696">SUM(I687:K687)</f>
        <v>0</v>
      </c>
    </row>
    <row r="688" spans="1:12" ht="15.75">
      <c r="A688" s="8">
        <v>505</v>
      </c>
      <c r="B688" s="1238"/>
      <c r="C688" s="1195">
        <v>4202</v>
      </c>
      <c r="D688" s="1239" t="s">
        <v>775</v>
      </c>
      <c r="E688" s="647">
        <f t="shared" si="139"/>
        <v>0</v>
      </c>
      <c r="F688" s="1521"/>
      <c r="G688" s="1521"/>
      <c r="H688" s="657"/>
      <c r="I688" s="581"/>
      <c r="J688" s="582"/>
      <c r="K688" s="582"/>
      <c r="L688" s="580">
        <f t="shared" si="140"/>
        <v>0</v>
      </c>
    </row>
    <row r="689" spans="1:12" ht="15.75">
      <c r="A689" s="8">
        <v>510</v>
      </c>
      <c r="B689" s="1238"/>
      <c r="C689" s="1195">
        <v>4214</v>
      </c>
      <c r="D689" s="1239" t="s">
        <v>776</v>
      </c>
      <c r="E689" s="647">
        <f t="shared" si="139"/>
        <v>0</v>
      </c>
      <c r="F689" s="1521"/>
      <c r="G689" s="1521"/>
      <c r="H689" s="657"/>
      <c r="I689" s="581"/>
      <c r="J689" s="582"/>
      <c r="K689" s="582"/>
      <c r="L689" s="580">
        <f t="shared" si="140"/>
        <v>0</v>
      </c>
    </row>
    <row r="690" spans="1:12" ht="15.75">
      <c r="A690" s="8">
        <v>515</v>
      </c>
      <c r="B690" s="1238"/>
      <c r="C690" s="1195">
        <v>4217</v>
      </c>
      <c r="D690" s="1239" t="s">
        <v>777</v>
      </c>
      <c r="E690" s="647">
        <f t="shared" si="139"/>
        <v>0</v>
      </c>
      <c r="F690" s="1521"/>
      <c r="G690" s="1521"/>
      <c r="H690" s="657"/>
      <c r="I690" s="581"/>
      <c r="J690" s="582"/>
      <c r="K690" s="582"/>
      <c r="L690" s="580">
        <f t="shared" si="140"/>
        <v>0</v>
      </c>
    </row>
    <row r="691" spans="1:12" ht="31.5">
      <c r="A691" s="8">
        <v>520</v>
      </c>
      <c r="B691" s="1238"/>
      <c r="C691" s="1195">
        <v>4218</v>
      </c>
      <c r="D691" s="1196" t="s">
        <v>778</v>
      </c>
      <c r="E691" s="647">
        <f t="shared" si="139"/>
        <v>0</v>
      </c>
      <c r="F691" s="1521"/>
      <c r="G691" s="1521"/>
      <c r="H691" s="657"/>
      <c r="I691" s="581"/>
      <c r="J691" s="582"/>
      <c r="K691" s="582"/>
      <c r="L691" s="580">
        <f t="shared" si="140"/>
        <v>0</v>
      </c>
    </row>
    <row r="692" spans="1:12" ht="15.75">
      <c r="A692" s="8">
        <v>525</v>
      </c>
      <c r="B692" s="1238"/>
      <c r="C692" s="1191">
        <v>4219</v>
      </c>
      <c r="D692" s="1223" t="s">
        <v>779</v>
      </c>
      <c r="E692" s="647">
        <f t="shared" si="139"/>
        <v>0</v>
      </c>
      <c r="F692" s="1520"/>
      <c r="G692" s="1520"/>
      <c r="H692" s="656"/>
      <c r="I692" s="588"/>
      <c r="J692" s="589"/>
      <c r="K692" s="589"/>
      <c r="L692" s="580">
        <f t="shared" si="140"/>
        <v>0</v>
      </c>
    </row>
    <row r="693" spans="1:12" ht="15.75">
      <c r="A693" s="7">
        <v>635</v>
      </c>
      <c r="B693" s="1187">
        <v>4300</v>
      </c>
      <c r="C693" s="1758" t="s">
        <v>780</v>
      </c>
      <c r="D693" s="1758"/>
      <c r="E693" s="1465">
        <f aca="true" t="shared" si="141" ref="E693:L693">SUM(E694:E696)</f>
        <v>0</v>
      </c>
      <c r="F693" s="1465">
        <f t="shared" si="141"/>
        <v>0</v>
      </c>
      <c r="G693" s="1465">
        <f t="shared" si="141"/>
        <v>0</v>
      </c>
      <c r="H693" s="1465">
        <f t="shared" si="141"/>
        <v>0</v>
      </c>
      <c r="I693" s="607">
        <f t="shared" si="141"/>
        <v>0</v>
      </c>
      <c r="J693" s="608">
        <f t="shared" si="141"/>
        <v>0</v>
      </c>
      <c r="K693" s="608">
        <f t="shared" si="141"/>
        <v>0</v>
      </c>
      <c r="L693" s="609">
        <f t="shared" si="141"/>
        <v>0</v>
      </c>
    </row>
    <row r="694" spans="1:12" ht="15.75">
      <c r="A694" s="8">
        <v>640</v>
      </c>
      <c r="B694" s="1238"/>
      <c r="C694" s="1189">
        <v>4301</v>
      </c>
      <c r="D694" s="1208" t="s">
        <v>781</v>
      </c>
      <c r="E694" s="647">
        <f t="shared" si="139"/>
        <v>0</v>
      </c>
      <c r="F694" s="1519"/>
      <c r="G694" s="1519"/>
      <c r="H694" s="655"/>
      <c r="I694" s="578"/>
      <c r="J694" s="579"/>
      <c r="K694" s="579"/>
      <c r="L694" s="580">
        <f t="shared" si="140"/>
        <v>0</v>
      </c>
    </row>
    <row r="695" spans="1:12" ht="15.75">
      <c r="A695" s="8">
        <v>645</v>
      </c>
      <c r="B695" s="1238"/>
      <c r="C695" s="1195">
        <v>4302</v>
      </c>
      <c r="D695" s="1239" t="s">
        <v>872</v>
      </c>
      <c r="E695" s="647">
        <f t="shared" si="139"/>
        <v>0</v>
      </c>
      <c r="F695" s="1521"/>
      <c r="G695" s="1521"/>
      <c r="H695" s="657"/>
      <c r="I695" s="581"/>
      <c r="J695" s="582"/>
      <c r="K695" s="582"/>
      <c r="L695" s="580">
        <f t="shared" si="140"/>
        <v>0</v>
      </c>
    </row>
    <row r="696" spans="1:12" ht="15.75">
      <c r="A696" s="8">
        <v>650</v>
      </c>
      <c r="B696" s="1238"/>
      <c r="C696" s="1191">
        <v>4309</v>
      </c>
      <c r="D696" s="1199" t="s">
        <v>783</v>
      </c>
      <c r="E696" s="647">
        <f t="shared" si="139"/>
        <v>0</v>
      </c>
      <c r="F696" s="1520"/>
      <c r="G696" s="1520"/>
      <c r="H696" s="656"/>
      <c r="I696" s="588"/>
      <c r="J696" s="589"/>
      <c r="K696" s="589"/>
      <c r="L696" s="580">
        <f t="shared" si="140"/>
        <v>0</v>
      </c>
    </row>
    <row r="697" spans="1:12" ht="15.75">
      <c r="A697" s="7">
        <v>655</v>
      </c>
      <c r="B697" s="1187">
        <v>4400</v>
      </c>
      <c r="C697" s="1758" t="s">
        <v>784</v>
      </c>
      <c r="D697" s="1758"/>
      <c r="E697" s="1465">
        <f>SUM(F697:H697)</f>
        <v>0</v>
      </c>
      <c r="F697" s="1522"/>
      <c r="G697" s="1522"/>
      <c r="H697" s="510"/>
      <c r="I697" s="1300"/>
      <c r="J697" s="1301"/>
      <c r="K697" s="1301"/>
      <c r="L697" s="1302">
        <f>SUM(I697:K697)</f>
        <v>0</v>
      </c>
    </row>
    <row r="698" spans="1:12" ht="15.75">
      <c r="A698" s="7">
        <v>665</v>
      </c>
      <c r="B698" s="1187">
        <v>4500</v>
      </c>
      <c r="C698" s="1758" t="s">
        <v>847</v>
      </c>
      <c r="D698" s="1758"/>
      <c r="E698" s="1465">
        <f>SUM(F698:H698)</f>
        <v>0</v>
      </c>
      <c r="F698" s="1522"/>
      <c r="G698" s="1522"/>
      <c r="H698" s="510"/>
      <c r="I698" s="1300"/>
      <c r="J698" s="1301"/>
      <c r="K698" s="1301"/>
      <c r="L698" s="1302">
        <f>SUM(I698:K698)</f>
        <v>0</v>
      </c>
    </row>
    <row r="699" spans="1:12" ht="15.75">
      <c r="A699" s="7">
        <v>675</v>
      </c>
      <c r="B699" s="1187">
        <v>4600</v>
      </c>
      <c r="C699" s="1760" t="s">
        <v>785</v>
      </c>
      <c r="D699" s="1761"/>
      <c r="E699" s="1465">
        <f>SUM(F699:H699)</f>
        <v>0</v>
      </c>
      <c r="F699" s="1522"/>
      <c r="G699" s="1522"/>
      <c r="H699" s="510"/>
      <c r="I699" s="1300"/>
      <c r="J699" s="1301"/>
      <c r="K699" s="1301"/>
      <c r="L699" s="1302">
        <f>SUM(I699:K699)</f>
        <v>0</v>
      </c>
    </row>
    <row r="700" spans="1:12" ht="15.75">
      <c r="A700" s="7">
        <v>685</v>
      </c>
      <c r="B700" s="1187">
        <v>4900</v>
      </c>
      <c r="C700" s="1758" t="s">
        <v>389</v>
      </c>
      <c r="D700" s="1758"/>
      <c r="E700" s="1465">
        <f aca="true" t="shared" si="142" ref="E700:L700">+E701+E702</f>
        <v>0</v>
      </c>
      <c r="F700" s="1465">
        <f t="shared" si="142"/>
        <v>0</v>
      </c>
      <c r="G700" s="1465">
        <f t="shared" si="142"/>
        <v>0</v>
      </c>
      <c r="H700" s="1465">
        <f t="shared" si="142"/>
        <v>0</v>
      </c>
      <c r="I700" s="1465">
        <f t="shared" si="142"/>
        <v>0</v>
      </c>
      <c r="J700" s="608">
        <f t="shared" si="142"/>
        <v>0</v>
      </c>
      <c r="K700" s="608">
        <f t="shared" si="142"/>
        <v>0</v>
      </c>
      <c r="L700" s="609">
        <f t="shared" si="142"/>
        <v>0</v>
      </c>
    </row>
    <row r="701" spans="1:12" ht="15.75">
      <c r="A701" s="8">
        <v>690</v>
      </c>
      <c r="B701" s="1238"/>
      <c r="C701" s="1189">
        <v>4901</v>
      </c>
      <c r="D701" s="1240" t="s">
        <v>390</v>
      </c>
      <c r="E701" s="647">
        <f>SUM(F701:H701)</f>
        <v>0</v>
      </c>
      <c r="F701" s="1519"/>
      <c r="G701" s="1519"/>
      <c r="H701" s="655"/>
      <c r="I701" s="578"/>
      <c r="J701" s="579"/>
      <c r="K701" s="579"/>
      <c r="L701" s="580">
        <f>SUM(I701:K701)</f>
        <v>0</v>
      </c>
    </row>
    <row r="702" spans="1:12" ht="15.75">
      <c r="A702" s="8">
        <v>695</v>
      </c>
      <c r="B702" s="1238"/>
      <c r="C702" s="1191">
        <v>4902</v>
      </c>
      <c r="D702" s="1199" t="s">
        <v>391</v>
      </c>
      <c r="E702" s="647">
        <f>SUM(F702:H702)</f>
        <v>0</v>
      </c>
      <c r="F702" s="1520"/>
      <c r="G702" s="1520"/>
      <c r="H702" s="656"/>
      <c r="I702" s="588"/>
      <c r="J702" s="589"/>
      <c r="K702" s="589"/>
      <c r="L702" s="580">
        <f>SUM(I702:K702)</f>
        <v>0</v>
      </c>
    </row>
    <row r="703" spans="1:12" ht="15.75">
      <c r="A703" s="7">
        <v>700</v>
      </c>
      <c r="B703" s="1241">
        <v>5100</v>
      </c>
      <c r="C703" s="1759" t="s">
        <v>786</v>
      </c>
      <c r="D703" s="1759"/>
      <c r="E703" s="1465">
        <f>SUM(F703:H703)</f>
        <v>0</v>
      </c>
      <c r="F703" s="1522"/>
      <c r="G703" s="1522"/>
      <c r="H703" s="510"/>
      <c r="I703" s="1300"/>
      <c r="J703" s="1301"/>
      <c r="K703" s="1301"/>
      <c r="L703" s="1302">
        <f>SUM(I703:K703)</f>
        <v>0</v>
      </c>
    </row>
    <row r="704" spans="1:12" ht="15.75">
      <c r="A704" s="7">
        <v>710</v>
      </c>
      <c r="B704" s="1241">
        <v>5200</v>
      </c>
      <c r="C704" s="1759" t="s">
        <v>787</v>
      </c>
      <c r="D704" s="1759"/>
      <c r="E704" s="1465">
        <f aca="true" t="shared" si="143" ref="E704:L704">SUM(E705:E711)</f>
        <v>7056</v>
      </c>
      <c r="F704" s="1465">
        <f t="shared" si="143"/>
        <v>7056</v>
      </c>
      <c r="G704" s="1465">
        <f t="shared" si="143"/>
        <v>0</v>
      </c>
      <c r="H704" s="1465">
        <f t="shared" si="143"/>
        <v>0</v>
      </c>
      <c r="I704" s="607">
        <f t="shared" si="143"/>
        <v>7056</v>
      </c>
      <c r="J704" s="608">
        <f t="shared" si="143"/>
        <v>0</v>
      </c>
      <c r="K704" s="608">
        <f t="shared" si="143"/>
        <v>0</v>
      </c>
      <c r="L704" s="609">
        <f t="shared" si="143"/>
        <v>7056</v>
      </c>
    </row>
    <row r="705" spans="1:12" ht="15.75">
      <c r="A705" s="8">
        <v>715</v>
      </c>
      <c r="B705" s="1242"/>
      <c r="C705" s="1243">
        <v>5201</v>
      </c>
      <c r="D705" s="1244" t="s">
        <v>788</v>
      </c>
      <c r="E705" s="647">
        <f aca="true" t="shared" si="144" ref="E705:E714">SUM(F705:H705)</f>
        <v>7056</v>
      </c>
      <c r="F705" s="1519">
        <v>7056</v>
      </c>
      <c r="G705" s="1519"/>
      <c r="H705" s="655"/>
      <c r="I705" s="578">
        <v>7056</v>
      </c>
      <c r="J705" s="579"/>
      <c r="K705" s="579"/>
      <c r="L705" s="580">
        <f aca="true" t="shared" si="145" ref="L705:L714">SUM(I705:K705)</f>
        <v>7056</v>
      </c>
    </row>
    <row r="706" spans="1:12" ht="15.75">
      <c r="A706" s="8">
        <v>720</v>
      </c>
      <c r="B706" s="1242"/>
      <c r="C706" s="1245">
        <v>5202</v>
      </c>
      <c r="D706" s="1246" t="s">
        <v>789</v>
      </c>
      <c r="E706" s="647">
        <f t="shared" si="144"/>
        <v>0</v>
      </c>
      <c r="F706" s="1521"/>
      <c r="G706" s="1521"/>
      <c r="H706" s="657"/>
      <c r="I706" s="581"/>
      <c r="J706" s="582"/>
      <c r="K706" s="582"/>
      <c r="L706" s="580">
        <f t="shared" si="145"/>
        <v>0</v>
      </c>
    </row>
    <row r="707" spans="1:12" ht="15.75">
      <c r="A707" s="8">
        <v>725</v>
      </c>
      <c r="B707" s="1242"/>
      <c r="C707" s="1245">
        <v>5203</v>
      </c>
      <c r="D707" s="1246" t="s">
        <v>1768</v>
      </c>
      <c r="E707" s="647">
        <f t="shared" si="144"/>
        <v>0</v>
      </c>
      <c r="F707" s="1521"/>
      <c r="G707" s="1521"/>
      <c r="H707" s="657"/>
      <c r="I707" s="581"/>
      <c r="J707" s="582"/>
      <c r="K707" s="582"/>
      <c r="L707" s="580">
        <f t="shared" si="145"/>
        <v>0</v>
      </c>
    </row>
    <row r="708" spans="1:12" ht="15.75">
      <c r="A708" s="8">
        <v>730</v>
      </c>
      <c r="B708" s="1242"/>
      <c r="C708" s="1245">
        <v>5204</v>
      </c>
      <c r="D708" s="1246" t="s">
        <v>1769</v>
      </c>
      <c r="E708" s="647">
        <f t="shared" si="144"/>
        <v>0</v>
      </c>
      <c r="F708" s="1521"/>
      <c r="G708" s="1521"/>
      <c r="H708" s="657"/>
      <c r="I708" s="581"/>
      <c r="J708" s="582"/>
      <c r="K708" s="582"/>
      <c r="L708" s="580">
        <f t="shared" si="145"/>
        <v>0</v>
      </c>
    </row>
    <row r="709" spans="1:12" ht="15.75">
      <c r="A709" s="8">
        <v>735</v>
      </c>
      <c r="B709" s="1242"/>
      <c r="C709" s="1245">
        <v>5205</v>
      </c>
      <c r="D709" s="1246" t="s">
        <v>1770</v>
      </c>
      <c r="E709" s="647">
        <f t="shared" si="144"/>
        <v>0</v>
      </c>
      <c r="F709" s="1521"/>
      <c r="G709" s="1521"/>
      <c r="H709" s="657"/>
      <c r="I709" s="581"/>
      <c r="J709" s="582"/>
      <c r="K709" s="582"/>
      <c r="L709" s="580">
        <f t="shared" si="145"/>
        <v>0</v>
      </c>
    </row>
    <row r="710" spans="1:12" ht="15.75">
      <c r="A710" s="8">
        <v>740</v>
      </c>
      <c r="B710" s="1242"/>
      <c r="C710" s="1245">
        <v>5206</v>
      </c>
      <c r="D710" s="1246" t="s">
        <v>1771</v>
      </c>
      <c r="E710" s="647">
        <f t="shared" si="144"/>
        <v>0</v>
      </c>
      <c r="F710" s="1521"/>
      <c r="G710" s="1521"/>
      <c r="H710" s="657"/>
      <c r="I710" s="581"/>
      <c r="J710" s="582"/>
      <c r="K710" s="582"/>
      <c r="L710" s="580">
        <f t="shared" si="145"/>
        <v>0</v>
      </c>
    </row>
    <row r="711" spans="1:12" ht="15.75">
      <c r="A711" s="8">
        <v>745</v>
      </c>
      <c r="B711" s="1242"/>
      <c r="C711" s="1247">
        <v>5219</v>
      </c>
      <c r="D711" s="1248" t="s">
        <v>1772</v>
      </c>
      <c r="E711" s="647">
        <f t="shared" si="144"/>
        <v>0</v>
      </c>
      <c r="F711" s="1520"/>
      <c r="G711" s="1520"/>
      <c r="H711" s="656"/>
      <c r="I711" s="588"/>
      <c r="J711" s="589"/>
      <c r="K711" s="589"/>
      <c r="L711" s="580">
        <f t="shared" si="145"/>
        <v>0</v>
      </c>
    </row>
    <row r="712" spans="1:12" ht="15.75">
      <c r="A712" s="7">
        <v>750</v>
      </c>
      <c r="B712" s="1241">
        <v>5300</v>
      </c>
      <c r="C712" s="1759" t="s">
        <v>1773</v>
      </c>
      <c r="D712" s="1759"/>
      <c r="E712" s="1465">
        <f aca="true" t="shared" si="146" ref="E712:L712">SUM(E713:E714)</f>
        <v>0</v>
      </c>
      <c r="F712" s="1465">
        <f t="shared" si="146"/>
        <v>0</v>
      </c>
      <c r="G712" s="1465">
        <f t="shared" si="146"/>
        <v>0</v>
      </c>
      <c r="H712" s="1465">
        <f t="shared" si="146"/>
        <v>0</v>
      </c>
      <c r="I712" s="607">
        <f t="shared" si="146"/>
        <v>0</v>
      </c>
      <c r="J712" s="608">
        <f t="shared" si="146"/>
        <v>0</v>
      </c>
      <c r="K712" s="608">
        <f t="shared" si="146"/>
        <v>0</v>
      </c>
      <c r="L712" s="609">
        <f t="shared" si="146"/>
        <v>0</v>
      </c>
    </row>
    <row r="713" spans="1:12" ht="15.75">
      <c r="A713" s="8">
        <v>755</v>
      </c>
      <c r="B713" s="1242"/>
      <c r="C713" s="1243">
        <v>5301</v>
      </c>
      <c r="D713" s="1244" t="s">
        <v>310</v>
      </c>
      <c r="E713" s="647">
        <f t="shared" si="144"/>
        <v>0</v>
      </c>
      <c r="F713" s="1519"/>
      <c r="G713" s="1519"/>
      <c r="H713" s="655"/>
      <c r="I713" s="578"/>
      <c r="J713" s="579"/>
      <c r="K713" s="579"/>
      <c r="L713" s="580">
        <f t="shared" si="145"/>
        <v>0</v>
      </c>
    </row>
    <row r="714" spans="1:12" ht="15.75">
      <c r="A714" s="8">
        <v>760</v>
      </c>
      <c r="B714" s="1242"/>
      <c r="C714" s="1247">
        <v>5309</v>
      </c>
      <c r="D714" s="1248" t="s">
        <v>1774</v>
      </c>
      <c r="E714" s="647">
        <f t="shared" si="144"/>
        <v>0</v>
      </c>
      <c r="F714" s="1520"/>
      <c r="G714" s="1520"/>
      <c r="H714" s="656"/>
      <c r="I714" s="588"/>
      <c r="J714" s="589"/>
      <c r="K714" s="589"/>
      <c r="L714" s="580">
        <f t="shared" si="145"/>
        <v>0</v>
      </c>
    </row>
    <row r="715" spans="1:12" ht="15.75">
      <c r="A715" s="7">
        <v>765</v>
      </c>
      <c r="B715" s="1241">
        <v>5400</v>
      </c>
      <c r="C715" s="1759" t="s">
        <v>803</v>
      </c>
      <c r="D715" s="1759"/>
      <c r="E715" s="1465">
        <f>SUM(F715:H715)</f>
        <v>0</v>
      </c>
      <c r="F715" s="1522"/>
      <c r="G715" s="1522"/>
      <c r="H715" s="510"/>
      <c r="I715" s="1300"/>
      <c r="J715" s="1301"/>
      <c r="K715" s="1301"/>
      <c r="L715" s="1302">
        <f>SUM(I715:K715)</f>
        <v>0</v>
      </c>
    </row>
    <row r="716" spans="1:12" ht="15.75">
      <c r="A716" s="7">
        <v>775</v>
      </c>
      <c r="B716" s="1187">
        <v>5500</v>
      </c>
      <c r="C716" s="1758" t="s">
        <v>804</v>
      </c>
      <c r="D716" s="1758"/>
      <c r="E716" s="1465">
        <f aca="true" t="shared" si="147" ref="E716:L716">SUM(E717:E720)</f>
        <v>0</v>
      </c>
      <c r="F716" s="1465">
        <f t="shared" si="147"/>
        <v>0</v>
      </c>
      <c r="G716" s="1465">
        <f t="shared" si="147"/>
        <v>0</v>
      </c>
      <c r="H716" s="1465">
        <f t="shared" si="147"/>
        <v>0</v>
      </c>
      <c r="I716" s="607">
        <f t="shared" si="147"/>
        <v>0</v>
      </c>
      <c r="J716" s="608">
        <f t="shared" si="147"/>
        <v>0</v>
      </c>
      <c r="K716" s="608">
        <f t="shared" si="147"/>
        <v>0</v>
      </c>
      <c r="L716" s="609">
        <f t="shared" si="147"/>
        <v>0</v>
      </c>
    </row>
    <row r="717" spans="1:12" ht="15.75">
      <c r="A717" s="8">
        <v>780</v>
      </c>
      <c r="B717" s="1238"/>
      <c r="C717" s="1189">
        <v>5501</v>
      </c>
      <c r="D717" s="1208" t="s">
        <v>805</v>
      </c>
      <c r="E717" s="647">
        <f aca="true" t="shared" si="148" ref="E717:E724">SUM(F717:H717)</f>
        <v>0</v>
      </c>
      <c r="F717" s="1519"/>
      <c r="G717" s="1519"/>
      <c r="H717" s="655"/>
      <c r="I717" s="578"/>
      <c r="J717" s="579"/>
      <c r="K717" s="579"/>
      <c r="L717" s="580">
        <f aca="true" t="shared" si="149" ref="L717:L724">SUM(I717:K717)</f>
        <v>0</v>
      </c>
    </row>
    <row r="718" spans="1:12" ht="15.75">
      <c r="A718" s="8">
        <v>785</v>
      </c>
      <c r="B718" s="1238"/>
      <c r="C718" s="1195">
        <v>5502</v>
      </c>
      <c r="D718" s="1196" t="s">
        <v>806</v>
      </c>
      <c r="E718" s="647">
        <f t="shared" si="148"/>
        <v>0</v>
      </c>
      <c r="F718" s="1521"/>
      <c r="G718" s="1521"/>
      <c r="H718" s="657"/>
      <c r="I718" s="581"/>
      <c r="J718" s="582"/>
      <c r="K718" s="582"/>
      <c r="L718" s="580">
        <f t="shared" si="149"/>
        <v>0</v>
      </c>
    </row>
    <row r="719" spans="1:12" ht="15.75">
      <c r="A719" s="8">
        <v>790</v>
      </c>
      <c r="B719" s="1238"/>
      <c r="C719" s="1195">
        <v>5503</v>
      </c>
      <c r="D719" s="1239" t="s">
        <v>807</v>
      </c>
      <c r="E719" s="647">
        <f t="shared" si="148"/>
        <v>0</v>
      </c>
      <c r="F719" s="1521"/>
      <c r="G719" s="1521"/>
      <c r="H719" s="657"/>
      <c r="I719" s="581"/>
      <c r="J719" s="582"/>
      <c r="K719" s="582"/>
      <c r="L719" s="580">
        <f t="shared" si="149"/>
        <v>0</v>
      </c>
    </row>
    <row r="720" spans="1:12" ht="15.75">
      <c r="A720" s="8">
        <v>795</v>
      </c>
      <c r="B720" s="1238"/>
      <c r="C720" s="1191">
        <v>5504</v>
      </c>
      <c r="D720" s="1219" t="s">
        <v>808</v>
      </c>
      <c r="E720" s="647">
        <f t="shared" si="148"/>
        <v>0</v>
      </c>
      <c r="F720" s="1520"/>
      <c r="G720" s="1520"/>
      <c r="H720" s="656"/>
      <c r="I720" s="588"/>
      <c r="J720" s="589"/>
      <c r="K720" s="589"/>
      <c r="L720" s="580">
        <f t="shared" si="149"/>
        <v>0</v>
      </c>
    </row>
    <row r="721" spans="1:12" ht="15.75">
      <c r="A721" s="7">
        <v>805</v>
      </c>
      <c r="B721" s="1241">
        <v>5700</v>
      </c>
      <c r="C721" s="1745" t="s">
        <v>1445</v>
      </c>
      <c r="D721" s="1746"/>
      <c r="E721" s="1465">
        <f aca="true" t="shared" si="150" ref="E721:L721">SUM(E722:E724)</f>
        <v>0</v>
      </c>
      <c r="F721" s="1465">
        <f t="shared" si="150"/>
        <v>0</v>
      </c>
      <c r="G721" s="1465">
        <f t="shared" si="150"/>
        <v>0</v>
      </c>
      <c r="H721" s="1465">
        <f t="shared" si="150"/>
        <v>0</v>
      </c>
      <c r="I721" s="607">
        <f t="shared" si="150"/>
        <v>0</v>
      </c>
      <c r="J721" s="608">
        <f t="shared" si="150"/>
        <v>0</v>
      </c>
      <c r="K721" s="608">
        <f t="shared" si="150"/>
        <v>0</v>
      </c>
      <c r="L721" s="609">
        <f t="shared" si="150"/>
        <v>0</v>
      </c>
    </row>
    <row r="722" spans="1:12" ht="15.75">
      <c r="A722" s="8">
        <v>810</v>
      </c>
      <c r="B722" s="1242"/>
      <c r="C722" s="1243">
        <v>5701</v>
      </c>
      <c r="D722" s="1244" t="s">
        <v>810</v>
      </c>
      <c r="E722" s="647">
        <f t="shared" si="148"/>
        <v>0</v>
      </c>
      <c r="F722" s="1519"/>
      <c r="G722" s="1519"/>
      <c r="H722" s="655"/>
      <c r="I722" s="578"/>
      <c r="J722" s="579"/>
      <c r="K722" s="579"/>
      <c r="L722" s="580">
        <f t="shared" si="149"/>
        <v>0</v>
      </c>
    </row>
    <row r="723" spans="1:12" ht="15.75">
      <c r="A723" s="8">
        <v>815</v>
      </c>
      <c r="B723" s="1242"/>
      <c r="C723" s="1249">
        <v>5702</v>
      </c>
      <c r="D723" s="1250" t="s">
        <v>811</v>
      </c>
      <c r="E723" s="647">
        <f t="shared" si="148"/>
        <v>0</v>
      </c>
      <c r="F723" s="1523"/>
      <c r="G723" s="1523"/>
      <c r="H723" s="658"/>
      <c r="I723" s="641"/>
      <c r="J723" s="642"/>
      <c r="K723" s="642"/>
      <c r="L723" s="580">
        <f t="shared" si="149"/>
        <v>0</v>
      </c>
    </row>
    <row r="724" spans="1:12" ht="15.75">
      <c r="A724" s="12">
        <v>816</v>
      </c>
      <c r="B724" s="1194"/>
      <c r="C724" s="1251">
        <v>4071</v>
      </c>
      <c r="D724" s="1252" t="s">
        <v>812</v>
      </c>
      <c r="E724" s="647">
        <f t="shared" si="148"/>
        <v>0</v>
      </c>
      <c r="F724" s="1528"/>
      <c r="G724" s="1528"/>
      <c r="H724" s="668"/>
      <c r="I724" s="750"/>
      <c r="J724" s="1303"/>
      <c r="K724" s="1303"/>
      <c r="L724" s="580">
        <f t="shared" si="149"/>
        <v>0</v>
      </c>
    </row>
    <row r="725" spans="1:12" ht="15.75">
      <c r="A725" s="8">
        <v>820</v>
      </c>
      <c r="B725" s="1254">
        <v>98</v>
      </c>
      <c r="C725" s="1747" t="s">
        <v>813</v>
      </c>
      <c r="D725" s="1748"/>
      <c r="E725" s="1466">
        <f>SUM(F725:H725)</f>
        <v>0</v>
      </c>
      <c r="F725" s="1529"/>
      <c r="G725" s="1529"/>
      <c r="H725" s="764"/>
      <c r="I725" s="764"/>
      <c r="J725" s="764"/>
      <c r="K725" s="764"/>
      <c r="L725" s="764">
        <f>SUM(I725:K725)</f>
        <v>0</v>
      </c>
    </row>
    <row r="726" spans="1:12" ht="15.75">
      <c r="A726" s="8">
        <v>821</v>
      </c>
      <c r="B726" s="1255"/>
      <c r="C726" s="1256"/>
      <c r="D726" s="1257"/>
      <c r="E726" s="435"/>
      <c r="F726" s="435"/>
      <c r="G726" s="435"/>
      <c r="H726" s="435"/>
      <c r="I726" s="435"/>
      <c r="J726" s="435"/>
      <c r="K726" s="435"/>
      <c r="L726" s="436"/>
    </row>
    <row r="727" spans="1:12" ht="15.75">
      <c r="A727" s="8">
        <v>822</v>
      </c>
      <c r="B727" s="1258"/>
      <c r="C727" s="1112"/>
      <c r="D727" s="1253"/>
      <c r="E727" s="437"/>
      <c r="F727" s="437"/>
      <c r="G727" s="437"/>
      <c r="H727" s="437"/>
      <c r="I727" s="437"/>
      <c r="J727" s="437"/>
      <c r="K727" s="437"/>
      <c r="L727" s="438"/>
    </row>
    <row r="728" spans="1:12" ht="15.75">
      <c r="A728" s="8">
        <v>823</v>
      </c>
      <c r="B728" s="1259"/>
      <c r="C728" s="1260"/>
      <c r="D728" s="1253"/>
      <c r="E728" s="437"/>
      <c r="F728" s="437"/>
      <c r="G728" s="437"/>
      <c r="H728" s="437"/>
      <c r="I728" s="437"/>
      <c r="J728" s="437"/>
      <c r="K728" s="437"/>
      <c r="L728" s="438"/>
    </row>
    <row r="729" spans="1:12" ht="16.5" thickBot="1">
      <c r="A729" s="8">
        <v>825</v>
      </c>
      <c r="B729" s="1261"/>
      <c r="C729" s="1261" t="s">
        <v>1020</v>
      </c>
      <c r="D729" s="1262">
        <f>+B729</f>
        <v>0</v>
      </c>
      <c r="E729" s="523">
        <f aca="true" t="shared" si="151" ref="E729:L729">SUM(E618,E621,E627,E633,E634,E652,E656,E662,E665,E666,E667,E668,E669,E676,E683,E684,E685,E686,E693,E697,E698,E699,E700,E703,E704,E712,E715,E716,E721)+E725</f>
        <v>802882</v>
      </c>
      <c r="F729" s="524">
        <f>SUM(F618,F621,F627,F633,F634,F652,F656,F662,F665,F666,F667,F668,F669,F676,F683,F684,F685,F686,F693,F697,F698,F699,F700,F703,F704,F712,F715,F716,F721)+F725</f>
        <v>802882</v>
      </c>
      <c r="G729" s="524">
        <f>SUM(G618,G621,G627,G633,G634,G652,G656,G662,G665,G666,G667,G668,G669,G676,G683,G684,G685,G686,G693,G697,G698,G699,G700,G703,G704,G712,G715,G716,G721)+G725</f>
        <v>0</v>
      </c>
      <c r="H729" s="524">
        <f>SUM(H618,H621,H627,H633,H634,H652,H656,H662,H665,H666,H667,H668,H669,H676,H683,H684,H685,H686,H693,H697,H698,H699,H700,H703,H704,H712,H715,H716,H721)+H725</f>
        <v>0</v>
      </c>
      <c r="I729" s="1550">
        <f t="shared" si="151"/>
        <v>333136</v>
      </c>
      <c r="J729" s="755">
        <f t="shared" si="151"/>
        <v>0</v>
      </c>
      <c r="K729" s="755">
        <f t="shared" si="151"/>
        <v>0</v>
      </c>
      <c r="L729" s="756">
        <f t="shared" si="151"/>
        <v>333136</v>
      </c>
    </row>
    <row r="730" spans="1:12" ht="16.5" thickTop="1">
      <c r="A730" s="8"/>
      <c r="B730" s="1263"/>
      <c r="C730" s="1264"/>
      <c r="D730" s="1115"/>
      <c r="E730" s="765"/>
      <c r="F730" s="765"/>
      <c r="G730" s="765"/>
      <c r="H730" s="765"/>
      <c r="I730" s="765"/>
      <c r="J730" s="765"/>
      <c r="K730" s="765"/>
      <c r="L730" s="765"/>
    </row>
    <row r="731" spans="1:12" ht="15">
      <c r="A731" s="8"/>
      <c r="B731" s="1175"/>
      <c r="C731" s="1265"/>
      <c r="D731" s="1266"/>
      <c r="E731" s="766"/>
      <c r="F731" s="766"/>
      <c r="G731" s="766"/>
      <c r="H731" s="766"/>
      <c r="I731" s="766"/>
      <c r="J731" s="766"/>
      <c r="K731" s="766"/>
      <c r="L731" s="766"/>
    </row>
    <row r="732" spans="1:12" ht="15">
      <c r="A732" s="8"/>
      <c r="B732" s="765"/>
      <c r="C732" s="1112"/>
      <c r="D732" s="1139"/>
      <c r="E732" s="766"/>
      <c r="F732" s="766"/>
      <c r="G732" s="766"/>
      <c r="H732" s="766"/>
      <c r="I732" s="766"/>
      <c r="J732" s="766"/>
      <c r="K732" s="766"/>
      <c r="L732" s="766"/>
    </row>
    <row r="733" spans="1:12" ht="15.75" hidden="1">
      <c r="A733" s="8"/>
      <c r="B733" s="1749" t="str">
        <f>$B$7</f>
        <v>ОТЧЕТНИ ДАННИ ПО ЕБК ЗА ИЗПЪЛНЕНИЕТО НА БЮДЖЕТА</v>
      </c>
      <c r="C733" s="1750"/>
      <c r="D733" s="1750"/>
      <c r="E733" s="766"/>
      <c r="F733" s="766"/>
      <c r="G733" s="766"/>
      <c r="H733" s="766"/>
      <c r="I733" s="766"/>
      <c r="J733" s="766"/>
      <c r="K733" s="766"/>
      <c r="L733" s="766"/>
    </row>
    <row r="734" spans="1:12" ht="15.75" hidden="1">
      <c r="A734" s="8"/>
      <c r="B734" s="765"/>
      <c r="C734" s="1112"/>
      <c r="D734" s="1139"/>
      <c r="E734" s="1140" t="s">
        <v>564</v>
      </c>
      <c r="F734" s="1140"/>
      <c r="G734" s="1140"/>
      <c r="H734" s="1140" t="s">
        <v>1377</v>
      </c>
      <c r="I734" s="766"/>
      <c r="J734" s="766"/>
      <c r="K734" s="766"/>
      <c r="L734" s="766"/>
    </row>
    <row r="735" spans="1:12" ht="18.75" hidden="1">
      <c r="A735" s="8"/>
      <c r="B735" s="1751" t="str">
        <f>$B$9</f>
        <v>ПГТ Н.Й.Вапцаров</v>
      </c>
      <c r="C735" s="1752"/>
      <c r="D735" s="1753"/>
      <c r="E735" s="1059" t="str">
        <f>$E$9</f>
        <v>01.01.2021</v>
      </c>
      <c r="F735" s="1144" t="str">
        <f>$F$9</f>
        <v>30.06.2021</v>
      </c>
      <c r="G735" s="766"/>
      <c r="H735" s="766"/>
      <c r="I735" s="766"/>
      <c r="J735" s="766"/>
      <c r="K735" s="402"/>
      <c r="L735" s="402"/>
    </row>
    <row r="736" spans="1:12" ht="15.75" hidden="1">
      <c r="A736" s="8"/>
      <c r="B736" s="1145" t="str">
        <f>$B$10</f>
        <v>                                                            (наименование на разпоредителя с бюджет)</v>
      </c>
      <c r="C736" s="765"/>
      <c r="D736" s="1115"/>
      <c r="E736" s="1146"/>
      <c r="F736" s="1146"/>
      <c r="G736" s="766"/>
      <c r="H736" s="766"/>
      <c r="I736" s="766"/>
      <c r="J736" s="766"/>
      <c r="K736" s="402"/>
      <c r="L736" s="402"/>
    </row>
    <row r="737" spans="1:12" ht="15.75" hidden="1">
      <c r="A737" s="8"/>
      <c r="B737" s="1145"/>
      <c r="C737" s="765"/>
      <c r="D737" s="1115"/>
      <c r="E737" s="1145"/>
      <c r="F737" s="765"/>
      <c r="G737" s="766"/>
      <c r="H737" s="766"/>
      <c r="I737" s="766"/>
      <c r="J737" s="766"/>
      <c r="K737" s="402"/>
      <c r="L737" s="402"/>
    </row>
    <row r="738" spans="1:12" ht="19.5" hidden="1">
      <c r="A738" s="8"/>
      <c r="B738" s="1754" t="e">
        <f>$B$12</f>
        <v>#N/A</v>
      </c>
      <c r="C738" s="1755"/>
      <c r="D738" s="1756"/>
      <c r="E738" s="1147" t="s">
        <v>359</v>
      </c>
      <c r="F738" s="1267" t="str">
        <f>$F$12</f>
        <v>1003</v>
      </c>
      <c r="G738" s="766"/>
      <c r="H738" s="766"/>
      <c r="I738" s="766"/>
      <c r="J738" s="766"/>
      <c r="K738" s="402"/>
      <c r="L738" s="402"/>
    </row>
    <row r="739" spans="1:12" ht="15.75" hidden="1">
      <c r="A739" s="8"/>
      <c r="B739" s="1150" t="str">
        <f>$B$13</f>
        <v>                                             (наименование на първостепенния разпоредител с бюджет)</v>
      </c>
      <c r="C739" s="765"/>
      <c r="D739" s="1115"/>
      <c r="E739" s="1151"/>
      <c r="F739" s="1152"/>
      <c r="G739" s="766"/>
      <c r="H739" s="766"/>
      <c r="I739" s="766"/>
      <c r="J739" s="766"/>
      <c r="K739" s="402"/>
      <c r="L739" s="402"/>
    </row>
    <row r="740" spans="1:12" ht="19.5" hidden="1">
      <c r="A740" s="8"/>
      <c r="B740" s="1268"/>
      <c r="C740" s="1268"/>
      <c r="D740" s="1269" t="s">
        <v>464</v>
      </c>
      <c r="E740" s="1270">
        <f>$E$15</f>
        <v>0</v>
      </c>
      <c r="F740" s="1271">
        <f>$H$15</f>
        <v>0</v>
      </c>
      <c r="G740" s="437"/>
      <c r="H740" s="437"/>
      <c r="I740" s="437"/>
      <c r="J740" s="437"/>
      <c r="K740" s="402"/>
      <c r="L740" s="402"/>
    </row>
    <row r="741" spans="1:12" ht="16.5" hidden="1" thickBot="1">
      <c r="A741" s="8"/>
      <c r="B741" s="1146"/>
      <c r="C741" s="1112"/>
      <c r="D741" s="1272" t="s">
        <v>873</v>
      </c>
      <c r="E741" s="766"/>
      <c r="F741" s="766"/>
      <c r="G741" s="766"/>
      <c r="H741" s="1273" t="s">
        <v>567</v>
      </c>
      <c r="I741" s="1273"/>
      <c r="J741" s="437"/>
      <c r="K741" s="1273"/>
      <c r="L741" s="437"/>
    </row>
    <row r="742" spans="1:12" ht="15.75" hidden="1">
      <c r="A742" s="8"/>
      <c r="B742" s="1274" t="s">
        <v>815</v>
      </c>
      <c r="C742" s="1275" t="s">
        <v>816</v>
      </c>
      <c r="D742" s="1276" t="s">
        <v>817</v>
      </c>
      <c r="E742" s="1277" t="s">
        <v>818</v>
      </c>
      <c r="F742" s="1504"/>
      <c r="G742" s="1504"/>
      <c r="H742" s="1278" t="s">
        <v>819</v>
      </c>
      <c r="I742" s="767"/>
      <c r="J742" s="767"/>
      <c r="K742" s="767"/>
      <c r="L742" s="767"/>
    </row>
    <row r="743" spans="1:12" ht="15.75" hidden="1">
      <c r="A743" s="10">
        <v>905</v>
      </c>
      <c r="B743" s="1279"/>
      <c r="C743" s="1280" t="s">
        <v>820</v>
      </c>
      <c r="D743" s="1281" t="s">
        <v>821</v>
      </c>
      <c r="E743" s="1304"/>
      <c r="F743" s="1530"/>
      <c r="G743" s="1530"/>
      <c r="H743" s="1305"/>
      <c r="I743" s="767"/>
      <c r="J743" s="767"/>
      <c r="K743" s="767"/>
      <c r="L743" s="767"/>
    </row>
    <row r="744" spans="1:12" ht="15.75" hidden="1">
      <c r="A744" s="10">
        <v>906</v>
      </c>
      <c r="B744" s="1282"/>
      <c r="C744" s="1283" t="s">
        <v>822</v>
      </c>
      <c r="D744" s="1284" t="s">
        <v>823</v>
      </c>
      <c r="E744" s="1306"/>
      <c r="F744" s="1531"/>
      <c r="G744" s="1531"/>
      <c r="H744" s="1307"/>
      <c r="I744" s="767"/>
      <c r="J744" s="767"/>
      <c r="K744" s="767"/>
      <c r="L744" s="767"/>
    </row>
    <row r="745" spans="1:12" ht="15.75" hidden="1">
      <c r="A745" s="10">
        <v>907</v>
      </c>
      <c r="B745" s="1285"/>
      <c r="C745" s="1286" t="s">
        <v>824</v>
      </c>
      <c r="D745" s="1287" t="s">
        <v>825</v>
      </c>
      <c r="E745" s="1308"/>
      <c r="F745" s="1532"/>
      <c r="G745" s="1532"/>
      <c r="H745" s="1309"/>
      <c r="I745" s="767"/>
      <c r="J745" s="767"/>
      <c r="K745" s="767"/>
      <c r="L745" s="767"/>
    </row>
    <row r="746" spans="1:12" ht="15.75" hidden="1">
      <c r="A746" s="10">
        <v>910</v>
      </c>
      <c r="B746" s="1279"/>
      <c r="C746" s="1280" t="s">
        <v>826</v>
      </c>
      <c r="D746" s="1281" t="s">
        <v>827</v>
      </c>
      <c r="E746" s="1310"/>
      <c r="F746" s="1533"/>
      <c r="G746" s="1533"/>
      <c r="H746" s="1311"/>
      <c r="I746" s="767"/>
      <c r="J746" s="767"/>
      <c r="K746" s="767"/>
      <c r="L746" s="767"/>
    </row>
    <row r="747" spans="1:12" ht="15.75" hidden="1">
      <c r="A747" s="10">
        <v>911</v>
      </c>
      <c r="B747" s="1282"/>
      <c r="C747" s="1283" t="s">
        <v>828</v>
      </c>
      <c r="D747" s="1284" t="s">
        <v>823</v>
      </c>
      <c r="E747" s="1306"/>
      <c r="F747" s="1531"/>
      <c r="G747" s="1531"/>
      <c r="H747" s="1307"/>
      <c r="I747" s="767"/>
      <c r="J747" s="767"/>
      <c r="K747" s="767"/>
      <c r="L747" s="767"/>
    </row>
    <row r="748" spans="1:12" ht="15.75" hidden="1">
      <c r="A748" s="10">
        <v>912</v>
      </c>
      <c r="B748" s="1288"/>
      <c r="C748" s="1289" t="s">
        <v>829</v>
      </c>
      <c r="D748" s="1290" t="s">
        <v>830</v>
      </c>
      <c r="E748" s="1312"/>
      <c r="F748" s="1534"/>
      <c r="G748" s="1534"/>
      <c r="H748" s="1313"/>
      <c r="I748" s="767"/>
      <c r="J748" s="767"/>
      <c r="K748" s="767"/>
      <c r="L748" s="767"/>
    </row>
    <row r="749" spans="1:12" ht="15.75" hidden="1">
      <c r="A749" s="10">
        <v>920</v>
      </c>
      <c r="B749" s="1279"/>
      <c r="C749" s="1280" t="s">
        <v>831</v>
      </c>
      <c r="D749" s="1281" t="s">
        <v>832</v>
      </c>
      <c r="E749" s="1314"/>
      <c r="F749" s="1535"/>
      <c r="G749" s="1535"/>
      <c r="H749" s="1315"/>
      <c r="I749" s="767"/>
      <c r="J749" s="767"/>
      <c r="K749" s="767"/>
      <c r="L749" s="767"/>
    </row>
    <row r="750" spans="1:12" ht="15.75" hidden="1">
      <c r="A750" s="10">
        <v>921</v>
      </c>
      <c r="B750" s="1282"/>
      <c r="C750" s="1291" t="s">
        <v>833</v>
      </c>
      <c r="D750" s="1292" t="s">
        <v>834</v>
      </c>
      <c r="E750" s="1316"/>
      <c r="F750" s="1536"/>
      <c r="G750" s="1536"/>
      <c r="H750" s="1317"/>
      <c r="I750" s="767"/>
      <c r="J750" s="767"/>
      <c r="K750" s="767"/>
      <c r="L750" s="767"/>
    </row>
    <row r="751" spans="1:12" ht="15.75" hidden="1">
      <c r="A751" s="10">
        <v>922</v>
      </c>
      <c r="B751" s="1288"/>
      <c r="C751" s="1286" t="s">
        <v>835</v>
      </c>
      <c r="D751" s="1287" t="s">
        <v>836</v>
      </c>
      <c r="E751" s="1318"/>
      <c r="F751" s="1537"/>
      <c r="G751" s="1537"/>
      <c r="H751" s="1319"/>
      <c r="I751" s="767"/>
      <c r="J751" s="767"/>
      <c r="K751" s="767"/>
      <c r="L751" s="767"/>
    </row>
    <row r="752" spans="1:12" ht="15.75" hidden="1">
      <c r="A752" s="10">
        <v>930</v>
      </c>
      <c r="B752" s="1279"/>
      <c r="C752" s="1280" t="s">
        <v>837</v>
      </c>
      <c r="D752" s="1281" t="s">
        <v>838</v>
      </c>
      <c r="E752" s="1310"/>
      <c r="F752" s="1533"/>
      <c r="G752" s="1533"/>
      <c r="H752" s="1311"/>
      <c r="I752" s="767"/>
      <c r="J752" s="767"/>
      <c r="K752" s="767"/>
      <c r="L752" s="767"/>
    </row>
    <row r="753" spans="1:12" ht="15.75" hidden="1">
      <c r="A753" s="10">
        <v>931</v>
      </c>
      <c r="B753" s="1282"/>
      <c r="C753" s="1291" t="s">
        <v>839</v>
      </c>
      <c r="D753" s="1292" t="s">
        <v>840</v>
      </c>
      <c r="E753" s="1320"/>
      <c r="F753" s="1538"/>
      <c r="G753" s="1538"/>
      <c r="H753" s="1321"/>
      <c r="I753" s="767"/>
      <c r="J753" s="767"/>
      <c r="K753" s="767"/>
      <c r="L753" s="767"/>
    </row>
    <row r="754" spans="1:12" ht="15.75" hidden="1">
      <c r="A754" s="10">
        <v>932</v>
      </c>
      <c r="B754" s="1288"/>
      <c r="C754" s="1286" t="s">
        <v>841</v>
      </c>
      <c r="D754" s="1287" t="s">
        <v>842</v>
      </c>
      <c r="E754" s="1308"/>
      <c r="F754" s="1532"/>
      <c r="G754" s="1532"/>
      <c r="H754" s="1309"/>
      <c r="I754" s="767"/>
      <c r="J754" s="767"/>
      <c r="K754" s="767"/>
      <c r="L754" s="767"/>
    </row>
    <row r="755" spans="1:12" ht="15.75" hidden="1">
      <c r="A755" s="9">
        <v>935</v>
      </c>
      <c r="B755" s="1279"/>
      <c r="C755" s="1280" t="s">
        <v>843</v>
      </c>
      <c r="D755" s="1281" t="s">
        <v>1850</v>
      </c>
      <c r="E755" s="1310"/>
      <c r="F755" s="1533"/>
      <c r="G755" s="1533"/>
      <c r="H755" s="1311"/>
      <c r="I755" s="767"/>
      <c r="J755" s="767"/>
      <c r="K755" s="767"/>
      <c r="L755" s="767"/>
    </row>
    <row r="756" spans="1:12" ht="31.5" hidden="1">
      <c r="A756" s="10">
        <v>940</v>
      </c>
      <c r="B756" s="1279"/>
      <c r="C756" s="1280" t="s">
        <v>1851</v>
      </c>
      <c r="D756" s="1281" t="s">
        <v>1499</v>
      </c>
      <c r="E756" s="1322"/>
      <c r="F756" s="1539"/>
      <c r="G756" s="1539"/>
      <c r="H756" s="1323"/>
      <c r="I756" s="767"/>
      <c r="J756" s="767"/>
      <c r="K756" s="767"/>
      <c r="L756" s="767"/>
    </row>
    <row r="757" spans="1:12" ht="15.75" hidden="1">
      <c r="A757" s="10">
        <v>950</v>
      </c>
      <c r="B757" s="1279"/>
      <c r="C757" s="1280" t="s">
        <v>1852</v>
      </c>
      <c r="D757" s="1281" t="s">
        <v>1497</v>
      </c>
      <c r="E757" s="1310"/>
      <c r="F757" s="1533"/>
      <c r="G757" s="1533"/>
      <c r="H757" s="1311"/>
      <c r="I757" s="767"/>
      <c r="J757" s="767"/>
      <c r="K757" s="767"/>
      <c r="L757" s="767"/>
    </row>
    <row r="758" spans="1:12" ht="31.5" hidden="1">
      <c r="A758" s="10">
        <v>953</v>
      </c>
      <c r="B758" s="1279"/>
      <c r="C758" s="1280" t="s">
        <v>1853</v>
      </c>
      <c r="D758" s="1281" t="s">
        <v>1498</v>
      </c>
      <c r="E758" s="1310"/>
      <c r="F758" s="1533"/>
      <c r="G758" s="1533"/>
      <c r="H758" s="1311"/>
      <c r="I758" s="767"/>
      <c r="J758" s="767"/>
      <c r="K758" s="767"/>
      <c r="L758" s="767"/>
    </row>
    <row r="759" spans="1:12" ht="31.5" hidden="1">
      <c r="A759" s="10">
        <v>954</v>
      </c>
      <c r="B759" s="1279"/>
      <c r="C759" s="1280" t="s">
        <v>1854</v>
      </c>
      <c r="D759" s="1281" t="s">
        <v>1855</v>
      </c>
      <c r="E759" s="1310"/>
      <c r="F759" s="1533"/>
      <c r="G759" s="1533"/>
      <c r="H759" s="1311"/>
      <c r="I759" s="767"/>
      <c r="J759" s="767"/>
      <c r="K759" s="767"/>
      <c r="L759" s="767"/>
    </row>
    <row r="760" spans="1:12" ht="15.75" hidden="1">
      <c r="A760" s="10">
        <v>955</v>
      </c>
      <c r="B760" s="1279"/>
      <c r="C760" s="1280" t="s">
        <v>1856</v>
      </c>
      <c r="D760" s="1281" t="s">
        <v>1857</v>
      </c>
      <c r="E760" s="1310"/>
      <c r="F760" s="1533"/>
      <c r="G760" s="1533"/>
      <c r="H760" s="1311"/>
      <c r="I760" s="767"/>
      <c r="J760" s="767"/>
      <c r="K760" s="767"/>
      <c r="L760" s="767"/>
    </row>
    <row r="761" spans="1:12" ht="15.75" hidden="1">
      <c r="A761" s="10">
        <v>956</v>
      </c>
      <c r="B761" s="1279"/>
      <c r="C761" s="1280" t="s">
        <v>1858</v>
      </c>
      <c r="D761" s="1281" t="s">
        <v>1859</v>
      </c>
      <c r="E761" s="1310"/>
      <c r="F761" s="1533"/>
      <c r="G761" s="1533"/>
      <c r="H761" s="1311"/>
      <c r="I761" s="767"/>
      <c r="J761" s="767"/>
      <c r="K761" s="767"/>
      <c r="L761" s="767"/>
    </row>
    <row r="762" spans="1:12" ht="15.75" hidden="1">
      <c r="A762" s="10">
        <v>958</v>
      </c>
      <c r="B762" s="1279"/>
      <c r="C762" s="1280" t="s">
        <v>1860</v>
      </c>
      <c r="D762" s="1281" t="s">
        <v>1861</v>
      </c>
      <c r="E762" s="1310"/>
      <c r="F762" s="1533"/>
      <c r="G762" s="1533"/>
      <c r="H762" s="1311"/>
      <c r="I762" s="767"/>
      <c r="J762" s="767"/>
      <c r="K762" s="767"/>
      <c r="L762" s="767"/>
    </row>
    <row r="763" spans="1:12" ht="15.75" hidden="1">
      <c r="A763" s="10">
        <v>959</v>
      </c>
      <c r="B763" s="1279"/>
      <c r="C763" s="1280" t="s">
        <v>1862</v>
      </c>
      <c r="D763" s="1281" t="s">
        <v>1863</v>
      </c>
      <c r="E763" s="1310"/>
      <c r="F763" s="1533"/>
      <c r="G763" s="1533"/>
      <c r="H763" s="1311"/>
      <c r="I763" s="767"/>
      <c r="J763" s="767"/>
      <c r="K763" s="767"/>
      <c r="L763" s="767"/>
    </row>
    <row r="764" spans="1:12" ht="16.5" hidden="1" thickBot="1">
      <c r="A764" s="10">
        <v>960</v>
      </c>
      <c r="B764" s="1293"/>
      <c r="C764" s="1294" t="s">
        <v>1864</v>
      </c>
      <c r="D764" s="1295" t="s">
        <v>1865</v>
      </c>
      <c r="E764" s="1324"/>
      <c r="F764" s="1540"/>
      <c r="G764" s="1540"/>
      <c r="H764" s="1325"/>
      <c r="I764" s="767"/>
      <c r="J764" s="767"/>
      <c r="K764" s="767"/>
      <c r="L764" s="767"/>
    </row>
    <row r="765" spans="1:12" ht="16.5" hidden="1" thickTop="1">
      <c r="A765" s="10"/>
      <c r="B765" s="1296" t="s">
        <v>1375</v>
      </c>
      <c r="C765" s="1297"/>
      <c r="D765" s="1298"/>
      <c r="E765" s="767"/>
      <c r="F765" s="767"/>
      <c r="G765" s="767"/>
      <c r="H765" s="767"/>
      <c r="I765" s="767"/>
      <c r="J765" s="767"/>
      <c r="K765" s="767"/>
      <c r="L765" s="767"/>
    </row>
    <row r="766" spans="1:12" ht="15.75" hidden="1">
      <c r="A766" s="10"/>
      <c r="B766" s="1757" t="s">
        <v>1866</v>
      </c>
      <c r="C766" s="1757"/>
      <c r="D766" s="1757"/>
      <c r="E766" s="767"/>
      <c r="F766" s="767"/>
      <c r="G766" s="767"/>
      <c r="H766" s="767"/>
      <c r="I766" s="767"/>
      <c r="J766" s="767"/>
      <c r="K766" s="767"/>
      <c r="L766" s="767"/>
    </row>
    <row r="767" spans="1:14" ht="15.75" hidden="1">
      <c r="A767" s="9"/>
      <c r="B767" s="1114"/>
      <c r="C767" s="1114"/>
      <c r="D767" s="1134"/>
      <c r="E767" s="14"/>
      <c r="F767" s="14"/>
      <c r="G767" s="14"/>
      <c r="H767" s="14"/>
      <c r="I767" s="14"/>
      <c r="J767" s="14"/>
      <c r="K767" s="14"/>
      <c r="L767" s="14"/>
      <c r="M767" s="1479">
        <f>(IF($E896&lt;&gt;0,$M$2,IF($H896&lt;&gt;0,$M$2,IF($I896&lt;&gt;0,$M$2,IF($J896&lt;&gt;0,$M$2,IF($K896&lt;&gt;0,$M$2,IF($L896&lt;&gt;0,$M$2,"")))))))</f>
        <v>0</v>
      </c>
      <c r="N767" s="537"/>
    </row>
    <row r="768" spans="1:14" ht="15.75" hidden="1">
      <c r="A768" s="9"/>
      <c r="B768" s="1114"/>
      <c r="C768" s="1135"/>
      <c r="D768" s="1136"/>
      <c r="E768" s="14"/>
      <c r="F768" s="14"/>
      <c r="G768" s="14"/>
      <c r="H768" s="14"/>
      <c r="I768" s="14"/>
      <c r="J768" s="14"/>
      <c r="K768" s="14"/>
      <c r="L768" s="14"/>
      <c r="M768" s="1479">
        <f>(IF($E896&lt;&gt;0,$M$2,IF($H896&lt;&gt;0,$M$2,IF($I896&lt;&gt;0,$M$2,IF($J896&lt;&gt;0,$M$2,IF($K896&lt;&gt;0,$M$2,IF($L896&lt;&gt;0,$M$2,"")))))))</f>
        <v>0</v>
      </c>
      <c r="N768" s="537"/>
    </row>
    <row r="769" spans="2:14" ht="15.75">
      <c r="B769" s="1749" t="str">
        <f>$B$7</f>
        <v>ОТЧЕТНИ ДАННИ ПО ЕБК ЗА ИЗПЪЛНЕНИЕТО НА БЮДЖЕТА</v>
      </c>
      <c r="C769" s="1750"/>
      <c r="D769" s="1750"/>
      <c r="E769" s="1137"/>
      <c r="F769" s="1137"/>
      <c r="G769" s="1137"/>
      <c r="H769" s="1137"/>
      <c r="I769" s="1138"/>
      <c r="J769" s="1138"/>
      <c r="K769" s="1138"/>
      <c r="L769" s="1138"/>
      <c r="M769" s="1479">
        <f>(IF($E896&lt;&gt;0,$M$2,IF($H896&lt;&gt;0,$M$2,IF($I896&lt;&gt;0,$M$2,IF($J896&lt;&gt;0,$M$2,IF($K896&lt;&gt;0,$M$2,IF($L896&lt;&gt;0,$M$2,"")))))))</f>
        <v>0</v>
      </c>
      <c r="N769" s="537"/>
    </row>
    <row r="770" spans="2:14" ht="36" customHeight="1">
      <c r="B770" s="765"/>
      <c r="C770" s="1112"/>
      <c r="D770" s="1139"/>
      <c r="E770" s="1140" t="s">
        <v>564</v>
      </c>
      <c r="F770" s="1140"/>
      <c r="G770" s="1140"/>
      <c r="H770" s="1140" t="s">
        <v>1377</v>
      </c>
      <c r="I770" s="766"/>
      <c r="J770" s="1141" t="s">
        <v>467</v>
      </c>
      <c r="K770" s="1142"/>
      <c r="L770" s="1143"/>
      <c r="M770" s="1479">
        <f>(IF($E896&lt;&gt;0,$M$2,IF($H896&lt;&gt;0,$M$2,IF($I896&lt;&gt;0,$M$2,IF($J896&lt;&gt;0,$M$2,IF($K896&lt;&gt;0,$M$2,IF($L896&lt;&gt;0,$M$2,"")))))))</f>
        <v>0</v>
      </c>
      <c r="N770" s="537"/>
    </row>
    <row r="771" spans="2:14" ht="18">
      <c r="B771" s="1751" t="str">
        <f>$B$9</f>
        <v>ПГТ Н.Й.Вапцаров</v>
      </c>
      <c r="C771" s="1752"/>
      <c r="D771" s="1753"/>
      <c r="E771" s="1059" t="str">
        <f>$E$9</f>
        <v>01.01.2021</v>
      </c>
      <c r="F771" s="1144" t="str">
        <f>$F$9</f>
        <v>30.06.2021</v>
      </c>
      <c r="G771" s="766"/>
      <c r="H771" s="766"/>
      <c r="I771" s="766"/>
      <c r="J771" s="766"/>
      <c r="M771" s="1479">
        <f>(IF($E896&lt;&gt;0,$M$2,IF($H896&lt;&gt;0,$M$2,IF($I896&lt;&gt;0,$M$2,IF($J896&lt;&gt;0,$M$2,IF($K896&lt;&gt;0,$M$2,IF($L896&lt;&gt;0,$M$2,"")))))))</f>
        <v>0</v>
      </c>
      <c r="N771" s="537"/>
    </row>
    <row r="772" spans="2:14" ht="15">
      <c r="B772" s="1145" t="str">
        <f>$B$10</f>
        <v>                                                            (наименование на разпоредителя с бюджет)</v>
      </c>
      <c r="C772" s="765"/>
      <c r="D772" s="1115"/>
      <c r="E772" s="1146"/>
      <c r="F772" s="1146"/>
      <c r="G772" s="766"/>
      <c r="H772" s="766"/>
      <c r="I772" s="766"/>
      <c r="J772" s="766"/>
      <c r="M772" s="1479">
        <f>(IF($E896&lt;&gt;0,$M$2,IF($H896&lt;&gt;0,$M$2,IF($I896&lt;&gt;0,$M$2,IF($J896&lt;&gt;0,$M$2,IF($K896&lt;&gt;0,$M$2,IF($L896&lt;&gt;0,$M$2,"")))))))</f>
        <v>0</v>
      </c>
      <c r="N772" s="537"/>
    </row>
    <row r="773" spans="2:14" ht="15">
      <c r="B773" s="1145"/>
      <c r="C773" s="765"/>
      <c r="D773" s="1115"/>
      <c r="E773" s="1145"/>
      <c r="F773" s="765"/>
      <c r="G773" s="766"/>
      <c r="H773" s="766"/>
      <c r="I773" s="766"/>
      <c r="J773" s="766"/>
      <c r="M773" s="1479">
        <f>(IF($E896&lt;&gt;0,$M$2,IF($H896&lt;&gt;0,$M$2,IF($I896&lt;&gt;0,$M$2,IF($J896&lt;&gt;0,$M$2,IF($K896&lt;&gt;0,$M$2,IF($L896&lt;&gt;0,$M$2,"")))))))</f>
        <v>0</v>
      </c>
      <c r="N773" s="537"/>
    </row>
    <row r="774" spans="2:14" ht="18">
      <c r="B774" s="1754" t="e">
        <f>$B$12</f>
        <v>#N/A</v>
      </c>
      <c r="C774" s="1755"/>
      <c r="D774" s="1756"/>
      <c r="E774" s="1147" t="s">
        <v>359</v>
      </c>
      <c r="F774" s="1148" t="str">
        <f>$F$12</f>
        <v>1003</v>
      </c>
      <c r="G774" s="1149"/>
      <c r="H774" s="766"/>
      <c r="I774" s="766"/>
      <c r="J774" s="766"/>
      <c r="M774" s="1479">
        <f>(IF($E896&lt;&gt;0,$M$2,IF($H896&lt;&gt;0,$M$2,IF($I896&lt;&gt;0,$M$2,IF($J896&lt;&gt;0,$M$2,IF($K896&lt;&gt;0,$M$2,IF($L896&lt;&gt;0,$M$2,"")))))))</f>
        <v>0</v>
      </c>
      <c r="N774" s="537"/>
    </row>
    <row r="775" spans="2:14" ht="15.75">
      <c r="B775" s="1150" t="str">
        <f>$B$13</f>
        <v>                                             (наименование на първостепенния разпоредител с бюджет)</v>
      </c>
      <c r="C775" s="765"/>
      <c r="D775" s="1115"/>
      <c r="E775" s="1151"/>
      <c r="F775" s="1152"/>
      <c r="G775" s="766"/>
      <c r="H775" s="766"/>
      <c r="I775" s="766"/>
      <c r="J775" s="766"/>
      <c r="M775" s="1479">
        <f>(IF($E896&lt;&gt;0,$M$2,IF($H896&lt;&gt;0,$M$2,IF($I896&lt;&gt;0,$M$2,IF($J896&lt;&gt;0,$M$2,IF($K896&lt;&gt;0,$M$2,IF($L896&lt;&gt;0,$M$2,"")))))))</f>
        <v>0</v>
      </c>
      <c r="N775" s="537"/>
    </row>
    <row r="776" spans="2:14" ht="18">
      <c r="B776" s="1153"/>
      <c r="C776" s="766"/>
      <c r="D776" s="1154" t="s">
        <v>479</v>
      </c>
      <c r="E776" s="1155">
        <f>$E$15</f>
        <v>0</v>
      </c>
      <c r="F776" s="1462">
        <f>$H$15</f>
        <v>0</v>
      </c>
      <c r="G776" s="766"/>
      <c r="H776" s="1156"/>
      <c r="I776" s="766"/>
      <c r="J776" s="1156"/>
      <c r="M776" s="1479">
        <f>(IF($E896&lt;&gt;0,$M$2,IF($H896&lt;&gt;0,$M$2,IF($I896&lt;&gt;0,$M$2,IF($J896&lt;&gt;0,$M$2,IF($K896&lt;&gt;0,$M$2,IF($L896&lt;&gt;0,$M$2,"")))))))</f>
        <v>0</v>
      </c>
      <c r="N776" s="537"/>
    </row>
    <row r="777" spans="2:14" ht="16.5" thickBot="1">
      <c r="B777" s="765"/>
      <c r="C777" s="1112"/>
      <c r="D777" s="1139"/>
      <c r="E777" s="1152"/>
      <c r="F777" s="1152"/>
      <c r="G777" s="1152"/>
      <c r="H777" s="1157"/>
      <c r="I777" s="1158"/>
      <c r="J777" s="1158"/>
      <c r="K777" s="1158"/>
      <c r="L777" s="1159" t="s">
        <v>567</v>
      </c>
      <c r="M777" s="1479">
        <f>(IF($E896&lt;&gt;0,$M$2,IF($H896&lt;&gt;0,$M$2,IF($I896&lt;&gt;0,$M$2,IF($J896&lt;&gt;0,$M$2,IF($K896&lt;&gt;0,$M$2,IF($L896&lt;&gt;0,$M$2,"")))))))</f>
        <v>0</v>
      </c>
      <c r="N777" s="537"/>
    </row>
    <row r="778" spans="2:14" ht="16.5">
      <c r="B778" s="1160"/>
      <c r="C778" s="1161"/>
      <c r="D778" s="1162" t="s">
        <v>866</v>
      </c>
      <c r="E778" s="1742" t="s">
        <v>1917</v>
      </c>
      <c r="F778" s="1743"/>
      <c r="G778" s="1743"/>
      <c r="H778" s="1744"/>
      <c r="I778" s="521" t="s">
        <v>373</v>
      </c>
      <c r="J778" s="1164"/>
      <c r="K778" s="1163"/>
      <c r="L778" s="1165"/>
      <c r="M778" s="1479">
        <f>(IF($E896&lt;&gt;0,$M$2,IF($H896&lt;&gt;0,$M$2,IF($I896&lt;&gt;0,$M$2,IF($J896&lt;&gt;0,$M$2,IF($K896&lt;&gt;0,$M$2,IF($L896&lt;&gt;0,$M$2,"")))))))</f>
        <v>0</v>
      </c>
      <c r="N778" s="537"/>
    </row>
    <row r="779" spans="2:14" ht="55.5" customHeight="1">
      <c r="B779" s="1166" t="s">
        <v>1431</v>
      </c>
      <c r="C779" s="1167" t="s">
        <v>571</v>
      </c>
      <c r="D779" s="1168" t="s">
        <v>867</v>
      </c>
      <c r="E779" s="1542" t="s">
        <v>1937</v>
      </c>
      <c r="F779" s="1542" t="s">
        <v>1908</v>
      </c>
      <c r="G779" s="1542" t="s">
        <v>1922</v>
      </c>
      <c r="H779" s="1542" t="s">
        <v>1909</v>
      </c>
      <c r="I779" s="1542" t="s">
        <v>1910</v>
      </c>
      <c r="J779" s="1542" t="s">
        <v>1911</v>
      </c>
      <c r="K779" s="1542" t="s">
        <v>1912</v>
      </c>
      <c r="L779" s="1543" t="s">
        <v>1938</v>
      </c>
      <c r="M779" s="1479">
        <f>(IF($E896&lt;&gt;0,$M$2,IF($H896&lt;&gt;0,$M$2,IF($I896&lt;&gt;0,$M$2,IF($J896&lt;&gt;0,$M$2,IF($K896&lt;&gt;0,$M$2,IF($L896&lt;&gt;0,$M$2,"")))))))</f>
        <v>0</v>
      </c>
      <c r="N779" s="537"/>
    </row>
    <row r="780" spans="2:14" ht="18">
      <c r="B780" s="1174"/>
      <c r="C780" s="1175"/>
      <c r="D780" s="1176" t="s">
        <v>1023</v>
      </c>
      <c r="E780" s="501" t="s">
        <v>1883</v>
      </c>
      <c r="F780" s="501" t="s">
        <v>1884</v>
      </c>
      <c r="G780" s="760" t="s">
        <v>874</v>
      </c>
      <c r="H780" s="761" t="s">
        <v>875</v>
      </c>
      <c r="I780" s="761" t="s">
        <v>846</v>
      </c>
      <c r="J780" s="762" t="s">
        <v>334</v>
      </c>
      <c r="K780" s="761" t="s">
        <v>1920</v>
      </c>
      <c r="L780" s="762" t="s">
        <v>1919</v>
      </c>
      <c r="M780" s="1479">
        <f>(IF($E896&lt;&gt;0,$M$2,IF($H896&lt;&gt;0,$M$2,IF($I896&lt;&gt;0,$M$2,IF($J896&lt;&gt;0,$M$2,IF($K896&lt;&gt;0,$M$2,IF($L896&lt;&gt;0,$M$2,"")))))))</f>
        <v>0</v>
      </c>
      <c r="N780" s="537"/>
    </row>
    <row r="781" spans="2:14" ht="16.5" thickBot="1">
      <c r="B781" s="1177"/>
      <c r="C781" s="1476">
        <v>0</v>
      </c>
      <c r="D781" s="1477" t="s">
        <v>1788</v>
      </c>
      <c r="E781" s="438"/>
      <c r="F781" s="438"/>
      <c r="G781" s="438"/>
      <c r="H781" s="763"/>
      <c r="I781" s="1178"/>
      <c r="J781" s="769"/>
      <c r="K781" s="769"/>
      <c r="L781" s="770"/>
      <c r="M781" s="1479">
        <f>(IF($E896&lt;&gt;0,$M$2,IF($H896&lt;&gt;0,$M$2,IF($I896&lt;&gt;0,$M$2,IF($J896&lt;&gt;0,$M$2,IF($K896&lt;&gt;0,$M$2,IF($L896&lt;&gt;0,$M$2,"")))))))</f>
        <v>0</v>
      </c>
      <c r="N781" s="537"/>
    </row>
    <row r="782" spans="2:14" ht="16.5" thickBot="1">
      <c r="B782" s="1179"/>
      <c r="C782" s="1478">
        <f>VLOOKUP(D783,EBK_DEIN2,2,FALSE)</f>
        <v>5532</v>
      </c>
      <c r="D782" s="1496" t="s">
        <v>316</v>
      </c>
      <c r="E782" s="763"/>
      <c r="F782" s="763"/>
      <c r="G782" s="763"/>
      <c r="H782" s="763"/>
      <c r="I782" s="1180"/>
      <c r="J782" s="771"/>
      <c r="K782" s="771"/>
      <c r="L782" s="772"/>
      <c r="M782" s="1479">
        <f>(IF($E896&lt;&gt;0,$M$2,IF($H896&lt;&gt;0,$M$2,IF($I896&lt;&gt;0,$M$2,IF($J896&lt;&gt;0,$M$2,IF($K896&lt;&gt;0,$M$2,IF($L896&lt;&gt;0,$M$2,"")))))))</f>
        <v>0</v>
      </c>
      <c r="N782" s="537"/>
    </row>
    <row r="783" spans="2:14" ht="15.75">
      <c r="B783" s="1181"/>
      <c r="C783" s="1182">
        <f>+C782</f>
        <v>5532</v>
      </c>
      <c r="D783" s="1475" t="s">
        <v>690</v>
      </c>
      <c r="E783" s="763"/>
      <c r="F783" s="763"/>
      <c r="G783" s="763"/>
      <c r="H783" s="763"/>
      <c r="I783" s="1180"/>
      <c r="J783" s="771"/>
      <c r="K783" s="771"/>
      <c r="L783" s="772"/>
      <c r="M783" s="1479">
        <f>(IF($E896&lt;&gt;0,$M$2,IF($H896&lt;&gt;0,$M$2,IF($I896&lt;&gt;0,$M$2,IF($J896&lt;&gt;0,$M$2,IF($K896&lt;&gt;0,$M$2,IF($L896&lt;&gt;0,$M$2,"")))))))</f>
        <v>0</v>
      </c>
      <c r="N783" s="537"/>
    </row>
    <row r="784" spans="2:14" ht="15">
      <c r="B784" s="1183"/>
      <c r="C784" s="1184"/>
      <c r="D784" s="1185" t="s">
        <v>868</v>
      </c>
      <c r="E784" s="763"/>
      <c r="F784" s="763"/>
      <c r="G784" s="763"/>
      <c r="H784" s="763"/>
      <c r="I784" s="1186"/>
      <c r="J784" s="773"/>
      <c r="K784" s="773"/>
      <c r="L784" s="774"/>
      <c r="M784" s="1479">
        <f>(IF($E896&lt;&gt;0,$M$2,IF($H896&lt;&gt;0,$M$2,IF($I896&lt;&gt;0,$M$2,IF($J896&lt;&gt;0,$M$2,IF($K896&lt;&gt;0,$M$2,IF($L896&lt;&gt;0,$M$2,"")))))))</f>
        <v>0</v>
      </c>
      <c r="N784" s="537"/>
    </row>
    <row r="785" spans="1:14" ht="15.75">
      <c r="A785" s="7">
        <v>5</v>
      </c>
      <c r="B785" s="1187">
        <v>100</v>
      </c>
      <c r="C785" s="1766" t="s">
        <v>1024</v>
      </c>
      <c r="D785" s="1761"/>
      <c r="E785" s="1480">
        <f aca="true" t="shared" si="152" ref="E785:L785">SUM(E786:E787)</f>
        <v>0</v>
      </c>
      <c r="F785" s="508">
        <f t="shared" si="152"/>
        <v>0</v>
      </c>
      <c r="G785" s="508">
        <f t="shared" si="152"/>
        <v>0</v>
      </c>
      <c r="H785" s="508">
        <f t="shared" si="152"/>
        <v>0</v>
      </c>
      <c r="I785" s="607">
        <f t="shared" si="152"/>
        <v>0</v>
      </c>
      <c r="J785" s="608">
        <f t="shared" si="152"/>
        <v>0</v>
      </c>
      <c r="K785" s="608">
        <f t="shared" si="152"/>
        <v>0</v>
      </c>
      <c r="L785" s="609">
        <f t="shared" si="152"/>
        <v>0</v>
      </c>
      <c r="M785" s="1479">
        <f aca="true" t="shared" si="153" ref="M785:M816">(IF($E785&lt;&gt;0,$M$2,IF($H785&lt;&gt;0,$M$2,IF($I785&lt;&gt;0,$M$2,IF($J785&lt;&gt;0,$M$2,IF($K785&lt;&gt;0,$M$2,IF($L785&lt;&gt;0,$M$2,"")))))))</f>
      </c>
      <c r="N785" s="538"/>
    </row>
    <row r="786" spans="1:14" ht="15.75">
      <c r="A786" s="8">
        <v>10</v>
      </c>
      <c r="B786" s="1188"/>
      <c r="C786" s="1189">
        <v>101</v>
      </c>
      <c r="D786" s="1190" t="s">
        <v>1025</v>
      </c>
      <c r="E786" s="647">
        <f>SUM(F786:H786)</f>
        <v>0</v>
      </c>
      <c r="F786" s="1519"/>
      <c r="G786" s="1519"/>
      <c r="H786" s="655"/>
      <c r="I786" s="578"/>
      <c r="J786" s="579"/>
      <c r="K786" s="579"/>
      <c r="L786" s="580">
        <f>SUM(I786:K786)</f>
        <v>0</v>
      </c>
      <c r="M786" s="1479">
        <f t="shared" si="153"/>
      </c>
      <c r="N786" s="538"/>
    </row>
    <row r="787" spans="1:14" ht="15.75">
      <c r="A787" s="8">
        <v>15</v>
      </c>
      <c r="B787" s="1188"/>
      <c r="C787" s="1191">
        <v>102</v>
      </c>
      <c r="D787" s="1192" t="s">
        <v>1026</v>
      </c>
      <c r="E787" s="647">
        <f>SUM(F787:H787)</f>
        <v>0</v>
      </c>
      <c r="F787" s="1520"/>
      <c r="G787" s="1520"/>
      <c r="H787" s="656"/>
      <c r="I787" s="588"/>
      <c r="J787" s="589"/>
      <c r="K787" s="589"/>
      <c r="L787" s="580">
        <f>SUM(I787:K787)</f>
        <v>0</v>
      </c>
      <c r="M787" s="1479">
        <f t="shared" si="153"/>
      </c>
      <c r="N787" s="538"/>
    </row>
    <row r="788" spans="1:14" ht="15.75">
      <c r="A788" s="7">
        <v>35</v>
      </c>
      <c r="B788" s="1187">
        <v>200</v>
      </c>
      <c r="C788" s="1764" t="s">
        <v>1027</v>
      </c>
      <c r="D788" s="1764"/>
      <c r="E788" s="1480">
        <f aca="true" t="shared" si="154" ref="E788:L788">SUM(E789:E793)</f>
        <v>0</v>
      </c>
      <c r="F788" s="1480">
        <f t="shared" si="154"/>
        <v>0</v>
      </c>
      <c r="G788" s="1480">
        <f t="shared" si="154"/>
        <v>0</v>
      </c>
      <c r="H788" s="1480">
        <f t="shared" si="154"/>
        <v>0</v>
      </c>
      <c r="I788" s="1480">
        <f t="shared" si="154"/>
        <v>3424</v>
      </c>
      <c r="J788" s="608">
        <f t="shared" si="154"/>
        <v>0</v>
      </c>
      <c r="K788" s="608">
        <f t="shared" si="154"/>
        <v>0</v>
      </c>
      <c r="L788" s="609">
        <f t="shared" si="154"/>
        <v>3424</v>
      </c>
      <c r="M788" s="1479">
        <f t="shared" si="153"/>
        <v>0</v>
      </c>
      <c r="N788" s="538"/>
    </row>
    <row r="789" spans="1:14" ht="15.75">
      <c r="A789" s="8">
        <v>40</v>
      </c>
      <c r="B789" s="1193"/>
      <c r="C789" s="1189">
        <v>201</v>
      </c>
      <c r="D789" s="1190" t="s">
        <v>1028</v>
      </c>
      <c r="E789" s="647">
        <f>SUM(F789:H789)</f>
        <v>0</v>
      </c>
      <c r="F789" s="1519"/>
      <c r="G789" s="1519"/>
      <c r="H789" s="655"/>
      <c r="I789" s="578">
        <v>3424</v>
      </c>
      <c r="J789" s="579"/>
      <c r="K789" s="579"/>
      <c r="L789" s="580">
        <f>SUM(I789:K789)</f>
        <v>3424</v>
      </c>
      <c r="M789" s="1479">
        <f t="shared" si="153"/>
        <v>0</v>
      </c>
      <c r="N789" s="538"/>
    </row>
    <row r="790" spans="1:14" ht="15.75">
      <c r="A790" s="8">
        <v>45</v>
      </c>
      <c r="B790" s="1194"/>
      <c r="C790" s="1195">
        <v>202</v>
      </c>
      <c r="D790" s="1196" t="s">
        <v>1029</v>
      </c>
      <c r="E790" s="647">
        <f>SUM(F790:H790)</f>
        <v>0</v>
      </c>
      <c r="F790" s="1521"/>
      <c r="G790" s="1521"/>
      <c r="H790" s="657"/>
      <c r="I790" s="581"/>
      <c r="J790" s="582"/>
      <c r="K790" s="582"/>
      <c r="L790" s="580">
        <f>SUM(I790:K790)</f>
        <v>0</v>
      </c>
      <c r="M790" s="1479">
        <f t="shared" si="153"/>
      </c>
      <c r="N790" s="538"/>
    </row>
    <row r="791" spans="1:14" ht="31.5">
      <c r="A791" s="8">
        <v>50</v>
      </c>
      <c r="B791" s="1197"/>
      <c r="C791" s="1195">
        <v>205</v>
      </c>
      <c r="D791" s="1196" t="s">
        <v>723</v>
      </c>
      <c r="E791" s="647">
        <f aca="true" t="shared" si="155" ref="E791:E799">SUM(F791:H791)</f>
        <v>0</v>
      </c>
      <c r="F791" s="1521"/>
      <c r="G791" s="1521"/>
      <c r="H791" s="657"/>
      <c r="I791" s="581"/>
      <c r="J791" s="582"/>
      <c r="K791" s="582"/>
      <c r="L791" s="580">
        <f>SUM(I791:K791)</f>
        <v>0</v>
      </c>
      <c r="M791" s="1479">
        <f t="shared" si="153"/>
      </c>
      <c r="N791" s="538"/>
    </row>
    <row r="792" spans="1:14" ht="15.75">
      <c r="A792" s="8">
        <v>55</v>
      </c>
      <c r="B792" s="1197"/>
      <c r="C792" s="1195">
        <v>208</v>
      </c>
      <c r="D792" s="1198" t="s">
        <v>724</v>
      </c>
      <c r="E792" s="647">
        <f t="shared" si="155"/>
        <v>0</v>
      </c>
      <c r="F792" s="1521"/>
      <c r="G792" s="1521"/>
      <c r="H792" s="657"/>
      <c r="I792" s="581"/>
      <c r="J792" s="582"/>
      <c r="K792" s="582"/>
      <c r="L792" s="580">
        <f>SUM(I792:K792)</f>
        <v>0</v>
      </c>
      <c r="M792" s="1479">
        <f t="shared" si="153"/>
      </c>
      <c r="N792" s="538"/>
    </row>
    <row r="793" spans="1:14" ht="15.75">
      <c r="A793" s="8">
        <v>60</v>
      </c>
      <c r="B793" s="1193"/>
      <c r="C793" s="1191">
        <v>209</v>
      </c>
      <c r="D793" s="1199" t="s">
        <v>725</v>
      </c>
      <c r="E793" s="647">
        <f t="shared" si="155"/>
        <v>0</v>
      </c>
      <c r="F793" s="1520"/>
      <c r="G793" s="1520"/>
      <c r="H793" s="656"/>
      <c r="I793" s="588"/>
      <c r="J793" s="589"/>
      <c r="K793" s="589"/>
      <c r="L793" s="580">
        <f>SUM(I793:K793)</f>
        <v>0</v>
      </c>
      <c r="M793" s="1479">
        <f t="shared" si="153"/>
      </c>
      <c r="N793" s="538"/>
    </row>
    <row r="794" spans="1:14" ht="15.75">
      <c r="A794" s="7">
        <v>65</v>
      </c>
      <c r="B794" s="1187">
        <v>500</v>
      </c>
      <c r="C794" s="1767" t="s">
        <v>726</v>
      </c>
      <c r="D794" s="1767"/>
      <c r="E794" s="1480">
        <f aca="true" t="shared" si="156" ref="E794:L794">SUM(E795:E799)</f>
        <v>0</v>
      </c>
      <c r="F794" s="1480">
        <f t="shared" si="156"/>
        <v>0</v>
      </c>
      <c r="G794" s="1480">
        <f t="shared" si="156"/>
        <v>0</v>
      </c>
      <c r="H794" s="1480">
        <f t="shared" si="156"/>
        <v>0</v>
      </c>
      <c r="I794" s="607">
        <f t="shared" si="156"/>
        <v>651</v>
      </c>
      <c r="J794" s="608">
        <f t="shared" si="156"/>
        <v>0</v>
      </c>
      <c r="K794" s="608">
        <f t="shared" si="156"/>
        <v>0</v>
      </c>
      <c r="L794" s="609">
        <f t="shared" si="156"/>
        <v>651</v>
      </c>
      <c r="M794" s="1479">
        <f t="shared" si="153"/>
        <v>0</v>
      </c>
      <c r="N794" s="538"/>
    </row>
    <row r="795" spans="1:14" ht="31.5">
      <c r="A795" s="8">
        <v>70</v>
      </c>
      <c r="B795" s="1193"/>
      <c r="C795" s="1200">
        <v>551</v>
      </c>
      <c r="D795" s="1201" t="s">
        <v>727</v>
      </c>
      <c r="E795" s="647">
        <f t="shared" si="155"/>
        <v>0</v>
      </c>
      <c r="F795" s="1519"/>
      <c r="G795" s="1519"/>
      <c r="H795" s="655"/>
      <c r="I795" s="588">
        <v>391</v>
      </c>
      <c r="J795" s="588"/>
      <c r="K795" s="588"/>
      <c r="L795" s="580">
        <f aca="true" t="shared" si="157" ref="L795:L800">SUM(I795:K795)</f>
        <v>391</v>
      </c>
      <c r="M795" s="1479">
        <f t="shared" si="153"/>
        <v>0</v>
      </c>
      <c r="N795" s="538"/>
    </row>
    <row r="796" spans="1:14" ht="15.75">
      <c r="A796" s="8">
        <v>75</v>
      </c>
      <c r="B796" s="1193"/>
      <c r="C796" s="1202">
        <f>C795+1</f>
        <v>552</v>
      </c>
      <c r="D796" s="1203" t="s">
        <v>728</v>
      </c>
      <c r="E796" s="647">
        <f t="shared" si="155"/>
        <v>0</v>
      </c>
      <c r="F796" s="1521"/>
      <c r="G796" s="1521"/>
      <c r="H796" s="657"/>
      <c r="I796" s="588"/>
      <c r="J796" s="588"/>
      <c r="K796" s="588"/>
      <c r="L796" s="580">
        <f t="shared" si="157"/>
        <v>0</v>
      </c>
      <c r="M796" s="1479">
        <f t="shared" si="153"/>
      </c>
      <c r="N796" s="538"/>
    </row>
    <row r="797" spans="1:14" ht="15.75">
      <c r="A797" s="8">
        <v>80</v>
      </c>
      <c r="B797" s="1204"/>
      <c r="C797" s="1202">
        <v>560</v>
      </c>
      <c r="D797" s="1205" t="s">
        <v>729</v>
      </c>
      <c r="E797" s="647">
        <f t="shared" si="155"/>
        <v>0</v>
      </c>
      <c r="F797" s="1521"/>
      <c r="G797" s="1521"/>
      <c r="H797" s="657"/>
      <c r="I797" s="588">
        <v>164</v>
      </c>
      <c r="J797" s="588"/>
      <c r="K797" s="588"/>
      <c r="L797" s="580">
        <f t="shared" si="157"/>
        <v>164</v>
      </c>
      <c r="M797" s="1479">
        <f t="shared" si="153"/>
        <v>0</v>
      </c>
      <c r="N797" s="538"/>
    </row>
    <row r="798" spans="1:14" ht="15.75">
      <c r="A798" s="8">
        <v>85</v>
      </c>
      <c r="B798" s="1204"/>
      <c r="C798" s="1202">
        <v>580</v>
      </c>
      <c r="D798" s="1203" t="s">
        <v>730</v>
      </c>
      <c r="E798" s="647">
        <f t="shared" si="155"/>
        <v>0</v>
      </c>
      <c r="F798" s="1521"/>
      <c r="G798" s="1521"/>
      <c r="H798" s="657"/>
      <c r="I798" s="588">
        <v>96</v>
      </c>
      <c r="J798" s="588"/>
      <c r="K798" s="588"/>
      <c r="L798" s="580">
        <f t="shared" si="157"/>
        <v>96</v>
      </c>
      <c r="M798" s="1479">
        <f t="shared" si="153"/>
        <v>0</v>
      </c>
      <c r="N798" s="538"/>
    </row>
    <row r="799" spans="1:14" ht="31.5">
      <c r="A799" s="8">
        <v>90</v>
      </c>
      <c r="B799" s="1193"/>
      <c r="C799" s="1206">
        <v>590</v>
      </c>
      <c r="D799" s="1207" t="s">
        <v>731</v>
      </c>
      <c r="E799" s="647">
        <f t="shared" si="155"/>
        <v>0</v>
      </c>
      <c r="F799" s="1520"/>
      <c r="G799" s="1520"/>
      <c r="H799" s="656"/>
      <c r="I799" s="588"/>
      <c r="J799" s="588"/>
      <c r="K799" s="588"/>
      <c r="L799" s="580">
        <f t="shared" si="157"/>
        <v>0</v>
      </c>
      <c r="M799" s="1479">
        <f t="shared" si="153"/>
      </c>
      <c r="N799" s="538"/>
    </row>
    <row r="800" spans="1:14" ht="15.75">
      <c r="A800" s="7">
        <v>115</v>
      </c>
      <c r="B800" s="1187">
        <v>800</v>
      </c>
      <c r="C800" s="1762" t="s">
        <v>869</v>
      </c>
      <c r="D800" s="1763"/>
      <c r="E800" s="1465">
        <f>SUM(F800:H800)</f>
        <v>0</v>
      </c>
      <c r="F800" s="1522"/>
      <c r="G800" s="1522"/>
      <c r="H800" s="510"/>
      <c r="I800" s="1300"/>
      <c r="J800" s="1301"/>
      <c r="K800" s="1301"/>
      <c r="L800" s="1302">
        <f t="shared" si="157"/>
        <v>0</v>
      </c>
      <c r="M800" s="1479">
        <f t="shared" si="153"/>
      </c>
      <c r="N800" s="538"/>
    </row>
    <row r="801" spans="1:14" ht="15.75">
      <c r="A801" s="7">
        <v>125</v>
      </c>
      <c r="B801" s="1187">
        <v>1000</v>
      </c>
      <c r="C801" s="1764" t="s">
        <v>733</v>
      </c>
      <c r="D801" s="1764"/>
      <c r="E801" s="1465">
        <f aca="true" t="shared" si="158" ref="E801:L801">SUM(E802:E818)</f>
        <v>0</v>
      </c>
      <c r="F801" s="1465">
        <f t="shared" si="158"/>
        <v>0</v>
      </c>
      <c r="G801" s="1465">
        <f t="shared" si="158"/>
        <v>0</v>
      </c>
      <c r="H801" s="1465">
        <f t="shared" si="158"/>
        <v>0</v>
      </c>
      <c r="I801" s="607">
        <f t="shared" si="158"/>
        <v>0</v>
      </c>
      <c r="J801" s="608">
        <f t="shared" si="158"/>
        <v>0</v>
      </c>
      <c r="K801" s="608">
        <f t="shared" si="158"/>
        <v>0</v>
      </c>
      <c r="L801" s="609">
        <f t="shared" si="158"/>
        <v>0</v>
      </c>
      <c r="M801" s="1479">
        <f t="shared" si="153"/>
      </c>
      <c r="N801" s="538"/>
    </row>
    <row r="802" spans="1:14" ht="15.75">
      <c r="A802" s="8">
        <v>130</v>
      </c>
      <c r="B802" s="1194"/>
      <c r="C802" s="1189">
        <v>1011</v>
      </c>
      <c r="D802" s="1208" t="s">
        <v>734</v>
      </c>
      <c r="E802" s="647">
        <f aca="true" t="shared" si="159" ref="E802:E831">SUM(F802:H802)</f>
        <v>0</v>
      </c>
      <c r="F802" s="1519"/>
      <c r="G802" s="1519"/>
      <c r="H802" s="655"/>
      <c r="I802" s="578"/>
      <c r="J802" s="579"/>
      <c r="K802" s="579"/>
      <c r="L802" s="580">
        <f aca="true" t="shared" si="160" ref="L802:L831">SUM(I802:K802)</f>
        <v>0</v>
      </c>
      <c r="M802" s="1479">
        <f t="shared" si="153"/>
      </c>
      <c r="N802" s="538"/>
    </row>
    <row r="803" spans="1:14" ht="15.75">
      <c r="A803" s="8">
        <v>135</v>
      </c>
      <c r="B803" s="1194"/>
      <c r="C803" s="1195">
        <v>1012</v>
      </c>
      <c r="D803" s="1196" t="s">
        <v>735</v>
      </c>
      <c r="E803" s="647">
        <f t="shared" si="159"/>
        <v>0</v>
      </c>
      <c r="F803" s="1521"/>
      <c r="G803" s="1521"/>
      <c r="H803" s="657"/>
      <c r="I803" s="581"/>
      <c r="J803" s="582"/>
      <c r="K803" s="582"/>
      <c r="L803" s="580">
        <f t="shared" si="160"/>
        <v>0</v>
      </c>
      <c r="M803" s="1479">
        <f t="shared" si="153"/>
      </c>
      <c r="N803" s="538"/>
    </row>
    <row r="804" spans="1:14" ht="15.75">
      <c r="A804" s="8">
        <v>140</v>
      </c>
      <c r="B804" s="1194"/>
      <c r="C804" s="1195">
        <v>1013</v>
      </c>
      <c r="D804" s="1196" t="s">
        <v>736</v>
      </c>
      <c r="E804" s="647">
        <f t="shared" si="159"/>
        <v>0</v>
      </c>
      <c r="F804" s="1521"/>
      <c r="G804" s="1521"/>
      <c r="H804" s="657"/>
      <c r="I804" s="581"/>
      <c r="J804" s="582"/>
      <c r="K804" s="582"/>
      <c r="L804" s="580">
        <f t="shared" si="160"/>
        <v>0</v>
      </c>
      <c r="M804" s="1479">
        <f t="shared" si="153"/>
      </c>
      <c r="N804" s="538"/>
    </row>
    <row r="805" spans="1:14" ht="15.75">
      <c r="A805" s="8">
        <v>145</v>
      </c>
      <c r="B805" s="1194"/>
      <c r="C805" s="1195">
        <v>1014</v>
      </c>
      <c r="D805" s="1196" t="s">
        <v>737</v>
      </c>
      <c r="E805" s="647">
        <f t="shared" si="159"/>
        <v>0</v>
      </c>
      <c r="F805" s="1521"/>
      <c r="G805" s="1521"/>
      <c r="H805" s="657"/>
      <c r="I805" s="581"/>
      <c r="J805" s="582"/>
      <c r="K805" s="582"/>
      <c r="L805" s="580">
        <f t="shared" si="160"/>
        <v>0</v>
      </c>
      <c r="M805" s="1479">
        <f t="shared" si="153"/>
      </c>
      <c r="N805" s="538"/>
    </row>
    <row r="806" spans="1:14" ht="15.75">
      <c r="A806" s="8">
        <v>150</v>
      </c>
      <c r="B806" s="1194"/>
      <c r="C806" s="1195">
        <v>1015</v>
      </c>
      <c r="D806" s="1196" t="s">
        <v>738</v>
      </c>
      <c r="E806" s="647">
        <f t="shared" si="159"/>
        <v>0</v>
      </c>
      <c r="F806" s="1521"/>
      <c r="G806" s="1521"/>
      <c r="H806" s="657"/>
      <c r="I806" s="581"/>
      <c r="J806" s="582"/>
      <c r="K806" s="582"/>
      <c r="L806" s="580">
        <f t="shared" si="160"/>
        <v>0</v>
      </c>
      <c r="M806" s="1479">
        <f t="shared" si="153"/>
      </c>
      <c r="N806" s="538"/>
    </row>
    <row r="807" spans="1:14" ht="15.75">
      <c r="A807" s="8">
        <v>155</v>
      </c>
      <c r="B807" s="1194"/>
      <c r="C807" s="1209">
        <v>1016</v>
      </c>
      <c r="D807" s="1210" t="s">
        <v>739</v>
      </c>
      <c r="E807" s="647">
        <f t="shared" si="159"/>
        <v>0</v>
      </c>
      <c r="F807" s="1523"/>
      <c r="G807" s="1523"/>
      <c r="H807" s="658"/>
      <c r="I807" s="641"/>
      <c r="J807" s="642"/>
      <c r="K807" s="642"/>
      <c r="L807" s="580">
        <f t="shared" si="160"/>
        <v>0</v>
      </c>
      <c r="M807" s="1479">
        <f t="shared" si="153"/>
      </c>
      <c r="N807" s="538"/>
    </row>
    <row r="808" spans="1:14" ht="15.75">
      <c r="A808" s="8">
        <v>160</v>
      </c>
      <c r="B808" s="1188"/>
      <c r="C808" s="1211">
        <v>1020</v>
      </c>
      <c r="D808" s="1212" t="s">
        <v>740</v>
      </c>
      <c r="E808" s="647">
        <f t="shared" si="159"/>
        <v>0</v>
      </c>
      <c r="F808" s="1524"/>
      <c r="G808" s="1524"/>
      <c r="H808" s="660"/>
      <c r="I808" s="586"/>
      <c r="J808" s="587"/>
      <c r="K808" s="587"/>
      <c r="L808" s="580">
        <f t="shared" si="160"/>
        <v>0</v>
      </c>
      <c r="M808" s="1479">
        <f t="shared" si="153"/>
      </c>
      <c r="N808" s="538"/>
    </row>
    <row r="809" spans="1:14" ht="15.75">
      <c r="A809" s="8">
        <v>165</v>
      </c>
      <c r="B809" s="1194"/>
      <c r="C809" s="1213">
        <v>1030</v>
      </c>
      <c r="D809" s="1214" t="s">
        <v>741</v>
      </c>
      <c r="E809" s="647">
        <f t="shared" si="159"/>
        <v>0</v>
      </c>
      <c r="F809" s="1525"/>
      <c r="G809" s="1525"/>
      <c r="H809" s="662"/>
      <c r="I809" s="584"/>
      <c r="J809" s="585"/>
      <c r="K809" s="585"/>
      <c r="L809" s="580">
        <f t="shared" si="160"/>
        <v>0</v>
      </c>
      <c r="M809" s="1479">
        <f t="shared" si="153"/>
      </c>
      <c r="N809" s="538"/>
    </row>
    <row r="810" spans="1:14" ht="15.75">
      <c r="A810" s="8">
        <v>175</v>
      </c>
      <c r="B810" s="1194"/>
      <c r="C810" s="1211">
        <v>1051</v>
      </c>
      <c r="D810" s="1215" t="s">
        <v>742</v>
      </c>
      <c r="E810" s="647">
        <f t="shared" si="159"/>
        <v>0</v>
      </c>
      <c r="F810" s="1524"/>
      <c r="G810" s="1524"/>
      <c r="H810" s="660"/>
      <c r="I810" s="586"/>
      <c r="J810" s="587"/>
      <c r="K810" s="587"/>
      <c r="L810" s="580">
        <f t="shared" si="160"/>
        <v>0</v>
      </c>
      <c r="M810" s="1479">
        <f t="shared" si="153"/>
      </c>
      <c r="N810" s="538"/>
    </row>
    <row r="811" spans="1:14" ht="15.75">
      <c r="A811" s="8">
        <v>180</v>
      </c>
      <c r="B811" s="1194"/>
      <c r="C811" s="1195">
        <v>1052</v>
      </c>
      <c r="D811" s="1196" t="s">
        <v>743</v>
      </c>
      <c r="E811" s="647">
        <f t="shared" si="159"/>
        <v>0</v>
      </c>
      <c r="F811" s="1521"/>
      <c r="G811" s="1521"/>
      <c r="H811" s="657"/>
      <c r="I811" s="581"/>
      <c r="J811" s="582"/>
      <c r="K811" s="582"/>
      <c r="L811" s="580">
        <f t="shared" si="160"/>
        <v>0</v>
      </c>
      <c r="M811" s="1479">
        <f t="shared" si="153"/>
      </c>
      <c r="N811" s="538"/>
    </row>
    <row r="812" spans="1:14" ht="15.75">
      <c r="A812" s="8">
        <v>185</v>
      </c>
      <c r="B812" s="1194"/>
      <c r="C812" s="1213">
        <v>1053</v>
      </c>
      <c r="D812" s="1214" t="s">
        <v>1443</v>
      </c>
      <c r="E812" s="647">
        <f t="shared" si="159"/>
        <v>0</v>
      </c>
      <c r="F812" s="1525"/>
      <c r="G812" s="1525"/>
      <c r="H812" s="662"/>
      <c r="I812" s="584"/>
      <c r="J812" s="585"/>
      <c r="K812" s="585"/>
      <c r="L812" s="580">
        <f t="shared" si="160"/>
        <v>0</v>
      </c>
      <c r="M812" s="1479">
        <f t="shared" si="153"/>
      </c>
      <c r="N812" s="538"/>
    </row>
    <row r="813" spans="1:14" ht="15.75">
      <c r="A813" s="8">
        <v>190</v>
      </c>
      <c r="B813" s="1194"/>
      <c r="C813" s="1211">
        <v>1062</v>
      </c>
      <c r="D813" s="1212" t="s">
        <v>744</v>
      </c>
      <c r="E813" s="647">
        <f t="shared" si="159"/>
        <v>0</v>
      </c>
      <c r="F813" s="1524"/>
      <c r="G813" s="1524"/>
      <c r="H813" s="660"/>
      <c r="I813" s="586"/>
      <c r="J813" s="587"/>
      <c r="K813" s="587"/>
      <c r="L813" s="580">
        <f t="shared" si="160"/>
        <v>0</v>
      </c>
      <c r="M813" s="1479">
        <f t="shared" si="153"/>
      </c>
      <c r="N813" s="538"/>
    </row>
    <row r="814" spans="1:14" ht="15.75">
      <c r="A814" s="8">
        <v>195</v>
      </c>
      <c r="B814" s="1194"/>
      <c r="C814" s="1213">
        <v>1063</v>
      </c>
      <c r="D814" s="1216" t="s">
        <v>326</v>
      </c>
      <c r="E814" s="647">
        <f t="shared" si="159"/>
        <v>0</v>
      </c>
      <c r="F814" s="1525"/>
      <c r="G814" s="1525"/>
      <c r="H814" s="662"/>
      <c r="I814" s="584"/>
      <c r="J814" s="585"/>
      <c r="K814" s="585"/>
      <c r="L814" s="580">
        <f t="shared" si="160"/>
        <v>0</v>
      </c>
      <c r="M814" s="1479">
        <f t="shared" si="153"/>
      </c>
      <c r="N814" s="538"/>
    </row>
    <row r="815" spans="1:14" ht="15.75">
      <c r="A815" s="8">
        <v>200</v>
      </c>
      <c r="B815" s="1194"/>
      <c r="C815" s="1217">
        <v>1069</v>
      </c>
      <c r="D815" s="1218" t="s">
        <v>745</v>
      </c>
      <c r="E815" s="647">
        <f t="shared" si="159"/>
        <v>0</v>
      </c>
      <c r="F815" s="1526"/>
      <c r="G815" s="1526"/>
      <c r="H815" s="664"/>
      <c r="I815" s="742"/>
      <c r="J815" s="743"/>
      <c r="K815" s="743"/>
      <c r="L815" s="580">
        <f t="shared" si="160"/>
        <v>0</v>
      </c>
      <c r="M815" s="1479">
        <f t="shared" si="153"/>
      </c>
      <c r="N815" s="538"/>
    </row>
    <row r="816" spans="1:14" ht="15.75">
      <c r="A816" s="8">
        <v>205</v>
      </c>
      <c r="B816" s="1188"/>
      <c r="C816" s="1211">
        <v>1091</v>
      </c>
      <c r="D816" s="1215" t="s">
        <v>1444</v>
      </c>
      <c r="E816" s="647">
        <f t="shared" si="159"/>
        <v>0</v>
      </c>
      <c r="F816" s="1524"/>
      <c r="G816" s="1524"/>
      <c r="H816" s="660"/>
      <c r="I816" s="586"/>
      <c r="J816" s="587"/>
      <c r="K816" s="587"/>
      <c r="L816" s="580">
        <f t="shared" si="160"/>
        <v>0</v>
      </c>
      <c r="M816" s="1479">
        <f t="shared" si="153"/>
      </c>
      <c r="N816" s="538"/>
    </row>
    <row r="817" spans="1:14" ht="15.75">
      <c r="A817" s="8">
        <v>210</v>
      </c>
      <c r="B817" s="1194"/>
      <c r="C817" s="1195">
        <v>1092</v>
      </c>
      <c r="D817" s="1196" t="s">
        <v>41</v>
      </c>
      <c r="E817" s="647">
        <f t="shared" si="159"/>
        <v>0</v>
      </c>
      <c r="F817" s="1521"/>
      <c r="G817" s="1521"/>
      <c r="H817" s="657"/>
      <c r="I817" s="581"/>
      <c r="J817" s="582"/>
      <c r="K817" s="582"/>
      <c r="L817" s="580">
        <f t="shared" si="160"/>
        <v>0</v>
      </c>
      <c r="M817" s="1479">
        <f aca="true" t="shared" si="161" ref="M817:M848">(IF($E817&lt;&gt;0,$M$2,IF($H817&lt;&gt;0,$M$2,IF($I817&lt;&gt;0,$M$2,IF($J817&lt;&gt;0,$M$2,IF($K817&lt;&gt;0,$M$2,IF($L817&lt;&gt;0,$M$2,"")))))))</f>
      </c>
      <c r="N817" s="538"/>
    </row>
    <row r="818" spans="1:14" ht="15.75">
      <c r="A818" s="8">
        <v>215</v>
      </c>
      <c r="B818" s="1194"/>
      <c r="C818" s="1191">
        <v>1098</v>
      </c>
      <c r="D818" s="1219" t="s">
        <v>746</v>
      </c>
      <c r="E818" s="647">
        <f t="shared" si="159"/>
        <v>0</v>
      </c>
      <c r="F818" s="1520"/>
      <c r="G818" s="1520"/>
      <c r="H818" s="656"/>
      <c r="I818" s="588"/>
      <c r="J818" s="589"/>
      <c r="K818" s="589"/>
      <c r="L818" s="580">
        <f t="shared" si="160"/>
        <v>0</v>
      </c>
      <c r="M818" s="1479">
        <f t="shared" si="161"/>
      </c>
      <c r="N818" s="538"/>
    </row>
    <row r="819" spans="1:14" ht="15.75">
      <c r="A819" s="7">
        <v>216</v>
      </c>
      <c r="B819" s="1187">
        <v>1900</v>
      </c>
      <c r="C819" s="1758" t="s">
        <v>752</v>
      </c>
      <c r="D819" s="1758"/>
      <c r="E819" s="1465">
        <f aca="true" t="shared" si="162" ref="E819:L819">SUM(E820:E822)</f>
        <v>0</v>
      </c>
      <c r="F819" s="1465">
        <f t="shared" si="162"/>
        <v>0</v>
      </c>
      <c r="G819" s="1465">
        <f t="shared" si="162"/>
        <v>0</v>
      </c>
      <c r="H819" s="1465">
        <f t="shared" si="162"/>
        <v>0</v>
      </c>
      <c r="I819" s="1465">
        <f t="shared" si="162"/>
        <v>0</v>
      </c>
      <c r="J819" s="1465">
        <f t="shared" si="162"/>
        <v>0</v>
      </c>
      <c r="K819" s="1465">
        <f t="shared" si="162"/>
        <v>0</v>
      </c>
      <c r="L819" s="1465">
        <f t="shared" si="162"/>
        <v>0</v>
      </c>
      <c r="M819" s="1479">
        <f t="shared" si="161"/>
      </c>
      <c r="N819" s="538"/>
    </row>
    <row r="820" spans="1:14" ht="31.5">
      <c r="A820" s="8">
        <v>217</v>
      </c>
      <c r="B820" s="1194"/>
      <c r="C820" s="1189">
        <v>1901</v>
      </c>
      <c r="D820" s="1220" t="s">
        <v>386</v>
      </c>
      <c r="E820" s="647">
        <f t="shared" si="159"/>
        <v>0</v>
      </c>
      <c r="F820" s="1519"/>
      <c r="G820" s="1519"/>
      <c r="H820" s="655"/>
      <c r="I820" s="578"/>
      <c r="J820" s="579"/>
      <c r="K820" s="579"/>
      <c r="L820" s="580">
        <f t="shared" si="160"/>
        <v>0</v>
      </c>
      <c r="M820" s="1479">
        <f t="shared" si="161"/>
      </c>
      <c r="N820" s="538"/>
    </row>
    <row r="821" spans="1:14" ht="31.5">
      <c r="A821" s="8">
        <v>218</v>
      </c>
      <c r="B821" s="1221"/>
      <c r="C821" s="1195">
        <v>1981</v>
      </c>
      <c r="D821" s="1222" t="s">
        <v>387</v>
      </c>
      <c r="E821" s="647">
        <f t="shared" si="159"/>
        <v>0</v>
      </c>
      <c r="F821" s="1521"/>
      <c r="G821" s="1521"/>
      <c r="H821" s="657"/>
      <c r="I821" s="581"/>
      <c r="J821" s="582"/>
      <c r="K821" s="582"/>
      <c r="L821" s="580">
        <f t="shared" si="160"/>
        <v>0</v>
      </c>
      <c r="M821" s="1479">
        <f t="shared" si="161"/>
      </c>
      <c r="N821" s="538"/>
    </row>
    <row r="822" spans="1:14" ht="31.5">
      <c r="A822" s="8">
        <v>219</v>
      </c>
      <c r="B822" s="1194"/>
      <c r="C822" s="1191">
        <v>1991</v>
      </c>
      <c r="D822" s="1223" t="s">
        <v>388</v>
      </c>
      <c r="E822" s="647">
        <f t="shared" si="159"/>
        <v>0</v>
      </c>
      <c r="F822" s="1520"/>
      <c r="G822" s="1520"/>
      <c r="H822" s="656"/>
      <c r="I822" s="588"/>
      <c r="J822" s="589"/>
      <c r="K822" s="589"/>
      <c r="L822" s="580">
        <f t="shared" si="160"/>
        <v>0</v>
      </c>
      <c r="M822" s="1479">
        <f t="shared" si="161"/>
      </c>
      <c r="N822" s="538"/>
    </row>
    <row r="823" spans="1:14" ht="15.75">
      <c r="A823" s="7">
        <v>220</v>
      </c>
      <c r="B823" s="1187">
        <v>2100</v>
      </c>
      <c r="C823" s="1758" t="s">
        <v>0</v>
      </c>
      <c r="D823" s="1758"/>
      <c r="E823" s="1465">
        <f aca="true" t="shared" si="163" ref="E823:L823">SUM(E824:E828)</f>
        <v>0</v>
      </c>
      <c r="F823" s="1465">
        <f t="shared" si="163"/>
        <v>0</v>
      </c>
      <c r="G823" s="1465">
        <f t="shared" si="163"/>
        <v>0</v>
      </c>
      <c r="H823" s="1465">
        <f t="shared" si="163"/>
        <v>0</v>
      </c>
      <c r="I823" s="607">
        <f t="shared" si="163"/>
        <v>0</v>
      </c>
      <c r="J823" s="608">
        <f t="shared" si="163"/>
        <v>0</v>
      </c>
      <c r="K823" s="608">
        <f t="shared" si="163"/>
        <v>0</v>
      </c>
      <c r="L823" s="609">
        <f t="shared" si="163"/>
        <v>0</v>
      </c>
      <c r="M823" s="1479">
        <f t="shared" si="161"/>
      </c>
      <c r="N823" s="538"/>
    </row>
    <row r="824" spans="1:14" ht="15.75">
      <c r="A824" s="8">
        <v>225</v>
      </c>
      <c r="B824" s="1194"/>
      <c r="C824" s="1189">
        <v>2110</v>
      </c>
      <c r="D824" s="1224" t="s">
        <v>747</v>
      </c>
      <c r="E824" s="647">
        <f t="shared" si="159"/>
        <v>0</v>
      </c>
      <c r="F824" s="1519"/>
      <c r="G824" s="1519"/>
      <c r="H824" s="655"/>
      <c r="I824" s="578"/>
      <c r="J824" s="579"/>
      <c r="K824" s="579"/>
      <c r="L824" s="580">
        <f t="shared" si="160"/>
        <v>0</v>
      </c>
      <c r="M824" s="1479">
        <f t="shared" si="161"/>
      </c>
      <c r="N824" s="538"/>
    </row>
    <row r="825" spans="1:14" ht="15.75">
      <c r="A825" s="8">
        <v>230</v>
      </c>
      <c r="B825" s="1221"/>
      <c r="C825" s="1195">
        <v>2120</v>
      </c>
      <c r="D825" s="1198" t="s">
        <v>748</v>
      </c>
      <c r="E825" s="647">
        <f t="shared" si="159"/>
        <v>0</v>
      </c>
      <c r="F825" s="1521"/>
      <c r="G825" s="1521"/>
      <c r="H825" s="657"/>
      <c r="I825" s="581"/>
      <c r="J825" s="582"/>
      <c r="K825" s="582"/>
      <c r="L825" s="580">
        <f t="shared" si="160"/>
        <v>0</v>
      </c>
      <c r="M825" s="1479">
        <f t="shared" si="161"/>
      </c>
      <c r="N825" s="538"/>
    </row>
    <row r="826" spans="1:14" ht="15.75">
      <c r="A826" s="8">
        <v>235</v>
      </c>
      <c r="B826" s="1221"/>
      <c r="C826" s="1195">
        <v>2125</v>
      </c>
      <c r="D826" s="1198" t="s">
        <v>870</v>
      </c>
      <c r="E826" s="647">
        <f t="shared" si="159"/>
        <v>0</v>
      </c>
      <c r="F826" s="1521"/>
      <c r="G826" s="1521"/>
      <c r="H826" s="657"/>
      <c r="I826" s="581"/>
      <c r="J826" s="582"/>
      <c r="K826" s="582"/>
      <c r="L826" s="580">
        <f t="shared" si="160"/>
        <v>0</v>
      </c>
      <c r="M826" s="1479">
        <f t="shared" si="161"/>
      </c>
      <c r="N826" s="538"/>
    </row>
    <row r="827" spans="1:14" ht="15.75">
      <c r="A827" s="8">
        <v>240</v>
      </c>
      <c r="B827" s="1193"/>
      <c r="C827" s="1195">
        <v>2140</v>
      </c>
      <c r="D827" s="1198" t="s">
        <v>750</v>
      </c>
      <c r="E827" s="647">
        <f t="shared" si="159"/>
        <v>0</v>
      </c>
      <c r="F827" s="1521"/>
      <c r="G827" s="1521"/>
      <c r="H827" s="657"/>
      <c r="I827" s="581"/>
      <c r="J827" s="582"/>
      <c r="K827" s="582"/>
      <c r="L827" s="580">
        <f t="shared" si="160"/>
        <v>0</v>
      </c>
      <c r="M827" s="1479">
        <f t="shared" si="161"/>
      </c>
      <c r="N827" s="538"/>
    </row>
    <row r="828" spans="1:14" ht="15.75">
      <c r="A828" s="8">
        <v>245</v>
      </c>
      <c r="B828" s="1194"/>
      <c r="C828" s="1191">
        <v>2190</v>
      </c>
      <c r="D828" s="1225" t="s">
        <v>751</v>
      </c>
      <c r="E828" s="647">
        <f t="shared" si="159"/>
        <v>0</v>
      </c>
      <c r="F828" s="1520"/>
      <c r="G828" s="1520"/>
      <c r="H828" s="656"/>
      <c r="I828" s="588"/>
      <c r="J828" s="589"/>
      <c r="K828" s="582"/>
      <c r="L828" s="580">
        <f t="shared" si="160"/>
        <v>0</v>
      </c>
      <c r="M828" s="1479">
        <f t="shared" si="161"/>
      </c>
      <c r="N828" s="538"/>
    </row>
    <row r="829" spans="1:14" ht="15.75">
      <c r="A829" s="7">
        <v>250</v>
      </c>
      <c r="B829" s="1187">
        <v>2200</v>
      </c>
      <c r="C829" s="1758" t="s">
        <v>752</v>
      </c>
      <c r="D829" s="1758"/>
      <c r="E829" s="1465">
        <f aca="true" t="shared" si="164" ref="E829:L829">SUM(E830:E831)</f>
        <v>0</v>
      </c>
      <c r="F829" s="1465">
        <f t="shared" si="164"/>
        <v>0</v>
      </c>
      <c r="G829" s="1465">
        <f t="shared" si="164"/>
        <v>0</v>
      </c>
      <c r="H829" s="1465">
        <f t="shared" si="164"/>
        <v>0</v>
      </c>
      <c r="I829" s="607">
        <f t="shared" si="164"/>
        <v>0</v>
      </c>
      <c r="J829" s="608">
        <f t="shared" si="164"/>
        <v>0</v>
      </c>
      <c r="K829" s="608">
        <f t="shared" si="164"/>
        <v>0</v>
      </c>
      <c r="L829" s="609">
        <f t="shared" si="164"/>
        <v>0</v>
      </c>
      <c r="M829" s="1479">
        <f t="shared" si="161"/>
      </c>
      <c r="N829" s="538"/>
    </row>
    <row r="830" spans="1:14" ht="15.75">
      <c r="A830" s="8">
        <v>255</v>
      </c>
      <c r="B830" s="1194"/>
      <c r="C830" s="1189">
        <v>2221</v>
      </c>
      <c r="D830" s="1190" t="s">
        <v>309</v>
      </c>
      <c r="E830" s="647">
        <f t="shared" si="159"/>
        <v>0</v>
      </c>
      <c r="F830" s="1519"/>
      <c r="G830" s="1519"/>
      <c r="H830" s="655"/>
      <c r="I830" s="578"/>
      <c r="J830" s="579"/>
      <c r="K830" s="579"/>
      <c r="L830" s="580">
        <f t="shared" si="160"/>
        <v>0</v>
      </c>
      <c r="M830" s="1479">
        <f t="shared" si="161"/>
      </c>
      <c r="N830" s="538"/>
    </row>
    <row r="831" spans="1:14" ht="15.75">
      <c r="A831" s="8">
        <v>265</v>
      </c>
      <c r="B831" s="1194"/>
      <c r="C831" s="1191">
        <v>2224</v>
      </c>
      <c r="D831" s="1192" t="s">
        <v>753</v>
      </c>
      <c r="E831" s="647">
        <f t="shared" si="159"/>
        <v>0</v>
      </c>
      <c r="F831" s="1520"/>
      <c r="G831" s="1520"/>
      <c r="H831" s="656"/>
      <c r="I831" s="588"/>
      <c r="J831" s="589"/>
      <c r="K831" s="589"/>
      <c r="L831" s="580">
        <f t="shared" si="160"/>
        <v>0</v>
      </c>
      <c r="M831" s="1479">
        <f t="shared" si="161"/>
      </c>
      <c r="N831" s="538"/>
    </row>
    <row r="832" spans="1:14" ht="15.75">
      <c r="A832" s="7">
        <v>270</v>
      </c>
      <c r="B832" s="1187">
        <v>2500</v>
      </c>
      <c r="C832" s="1758" t="s">
        <v>754</v>
      </c>
      <c r="D832" s="1765"/>
      <c r="E832" s="1465">
        <f>SUM(F832:H832)</f>
        <v>0</v>
      </c>
      <c r="F832" s="1522"/>
      <c r="G832" s="1522"/>
      <c r="H832" s="510"/>
      <c r="I832" s="1300"/>
      <c r="J832" s="1301"/>
      <c r="K832" s="1301"/>
      <c r="L832" s="1302">
        <f>SUM(I832:K832)</f>
        <v>0</v>
      </c>
      <c r="M832" s="1479">
        <f t="shared" si="161"/>
      </c>
      <c r="N832" s="538"/>
    </row>
    <row r="833" spans="1:14" ht="15.75">
      <c r="A833" s="7">
        <v>290</v>
      </c>
      <c r="B833" s="1187">
        <v>2600</v>
      </c>
      <c r="C833" s="1760" t="s">
        <v>755</v>
      </c>
      <c r="D833" s="1761"/>
      <c r="E833" s="1465">
        <f>SUM(F833:H833)</f>
        <v>0</v>
      </c>
      <c r="F833" s="1522"/>
      <c r="G833" s="1522"/>
      <c r="H833" s="510"/>
      <c r="I833" s="1300"/>
      <c r="J833" s="1301"/>
      <c r="K833" s="1301"/>
      <c r="L833" s="1302">
        <f>SUM(I833:K833)</f>
        <v>0</v>
      </c>
      <c r="M833" s="1479">
        <f t="shared" si="161"/>
      </c>
      <c r="N833" s="538"/>
    </row>
    <row r="834" spans="1:14" ht="15.75">
      <c r="A834" s="16">
        <v>320</v>
      </c>
      <c r="B834" s="1187">
        <v>2700</v>
      </c>
      <c r="C834" s="1760" t="s">
        <v>756</v>
      </c>
      <c r="D834" s="1761"/>
      <c r="E834" s="1465">
        <f>SUM(F834:H834)</f>
        <v>0</v>
      </c>
      <c r="F834" s="1522"/>
      <c r="G834" s="1522"/>
      <c r="H834" s="510"/>
      <c r="I834" s="1300"/>
      <c r="J834" s="1301"/>
      <c r="K834" s="1301"/>
      <c r="L834" s="1302">
        <f>SUM(I834:K834)</f>
        <v>0</v>
      </c>
      <c r="M834" s="1479">
        <f t="shared" si="161"/>
      </c>
      <c r="N834" s="538"/>
    </row>
    <row r="835" spans="1:14" ht="15.75">
      <c r="A835" s="7">
        <v>330</v>
      </c>
      <c r="B835" s="1187">
        <v>2800</v>
      </c>
      <c r="C835" s="1760" t="s">
        <v>757</v>
      </c>
      <c r="D835" s="1761"/>
      <c r="E835" s="1465">
        <f>SUM(F835:H835)</f>
        <v>0</v>
      </c>
      <c r="F835" s="1522"/>
      <c r="G835" s="1522"/>
      <c r="H835" s="510"/>
      <c r="I835" s="1300"/>
      <c r="J835" s="1301"/>
      <c r="K835" s="1301"/>
      <c r="L835" s="1302">
        <f>SUM(I835:K835)</f>
        <v>0</v>
      </c>
      <c r="M835" s="1479">
        <f t="shared" si="161"/>
      </c>
      <c r="N835" s="538"/>
    </row>
    <row r="836" spans="1:14" ht="15.75">
      <c r="A836" s="7">
        <v>350</v>
      </c>
      <c r="B836" s="1187">
        <v>2900</v>
      </c>
      <c r="C836" s="1758" t="s">
        <v>758</v>
      </c>
      <c r="D836" s="1758"/>
      <c r="E836" s="1465">
        <f aca="true" t="shared" si="165" ref="E836:L836">SUM(E837:E842)</f>
        <v>0</v>
      </c>
      <c r="F836" s="1465">
        <f t="shared" si="165"/>
        <v>0</v>
      </c>
      <c r="G836" s="1465">
        <f>SUM(G837:G842)</f>
        <v>0</v>
      </c>
      <c r="H836" s="1465">
        <f>SUM(H837:H842)</f>
        <v>0</v>
      </c>
      <c r="I836" s="607">
        <f t="shared" si="165"/>
        <v>0</v>
      </c>
      <c r="J836" s="608">
        <f t="shared" si="165"/>
        <v>0</v>
      </c>
      <c r="K836" s="608">
        <f t="shared" si="165"/>
        <v>0</v>
      </c>
      <c r="L836" s="609">
        <f t="shared" si="165"/>
        <v>0</v>
      </c>
      <c r="M836" s="1479">
        <f>(IF($E836&lt;&gt;0,$M$2,IF($H836&lt;&gt;0,$M$2,IF($I836&lt;&gt;0,$M$2,IF($J836&lt;&gt;0,$M$2,IF($K836&lt;&gt;0,$M$2,IF($L836&lt;&gt;0,$M$2,"")))))))</f>
      </c>
      <c r="N836" s="538"/>
    </row>
    <row r="837" spans="1:14" ht="15.75">
      <c r="A837" s="8">
        <v>355</v>
      </c>
      <c r="B837" s="1226"/>
      <c r="C837" s="1189">
        <v>2920</v>
      </c>
      <c r="D837" s="1227" t="s">
        <v>759</v>
      </c>
      <c r="E837" s="647">
        <f aca="true" t="shared" si="166" ref="E837:E849">SUM(F837:H837)</f>
        <v>0</v>
      </c>
      <c r="F837" s="1519"/>
      <c r="G837" s="1519"/>
      <c r="H837" s="655"/>
      <c r="I837" s="578"/>
      <c r="J837" s="579"/>
      <c r="K837" s="579"/>
      <c r="L837" s="580">
        <f aca="true" t="shared" si="167" ref="L837:L849">SUM(I837:K837)</f>
        <v>0</v>
      </c>
      <c r="M837" s="1479">
        <f>(IF($E837&lt;&gt;0,$M$2,IF($H837&lt;&gt;0,$M$2,IF($I837&lt;&gt;0,$M$2,IF($J837&lt;&gt;0,$M$2,IF($K837&lt;&gt;0,$M$2,IF($L837&lt;&gt;0,$M$2,"")))))))</f>
      </c>
      <c r="N837" s="538"/>
    </row>
    <row r="838" spans="1:14" ht="36" customHeight="1">
      <c r="A838" s="8">
        <v>375</v>
      </c>
      <c r="B838" s="1226"/>
      <c r="C838" s="1213">
        <v>2969</v>
      </c>
      <c r="D838" s="1228" t="s">
        <v>760</v>
      </c>
      <c r="E838" s="647">
        <f t="shared" si="166"/>
        <v>0</v>
      </c>
      <c r="F838" s="1525"/>
      <c r="G838" s="1525"/>
      <c r="H838" s="662"/>
      <c r="I838" s="584"/>
      <c r="J838" s="585"/>
      <c r="K838" s="585"/>
      <c r="L838" s="580">
        <f t="shared" si="167"/>
        <v>0</v>
      </c>
      <c r="M838" s="1479">
        <f t="shared" si="161"/>
      </c>
      <c r="N838" s="538"/>
    </row>
    <row r="839" spans="1:14" ht="31.5">
      <c r="A839" s="8">
        <v>380</v>
      </c>
      <c r="B839" s="1226"/>
      <c r="C839" s="1229">
        <v>2970</v>
      </c>
      <c r="D839" s="1230" t="s">
        <v>761</v>
      </c>
      <c r="E839" s="647">
        <f t="shared" si="166"/>
        <v>0</v>
      </c>
      <c r="F839" s="1527"/>
      <c r="G839" s="1527"/>
      <c r="H839" s="666"/>
      <c r="I839" s="748"/>
      <c r="J839" s="749"/>
      <c r="K839" s="749"/>
      <c r="L839" s="580">
        <f t="shared" si="167"/>
        <v>0</v>
      </c>
      <c r="M839" s="1479">
        <f t="shared" si="161"/>
      </c>
      <c r="N839" s="538"/>
    </row>
    <row r="840" spans="1:14" ht="15.75">
      <c r="A840" s="8">
        <v>385</v>
      </c>
      <c r="B840" s="1226"/>
      <c r="C840" s="1217">
        <v>2989</v>
      </c>
      <c r="D840" s="1231" t="s">
        <v>762</v>
      </c>
      <c r="E840" s="647">
        <f t="shared" si="166"/>
        <v>0</v>
      </c>
      <c r="F840" s="1526"/>
      <c r="G840" s="1526"/>
      <c r="H840" s="664"/>
      <c r="I840" s="742"/>
      <c r="J840" s="743"/>
      <c r="K840" s="743"/>
      <c r="L840" s="580">
        <f t="shared" si="167"/>
        <v>0</v>
      </c>
      <c r="M840" s="1479">
        <f t="shared" si="161"/>
      </c>
      <c r="N840" s="538"/>
    </row>
    <row r="841" spans="1:14" ht="15.75">
      <c r="A841" s="8">
        <v>390</v>
      </c>
      <c r="B841" s="1194"/>
      <c r="C841" s="1211">
        <v>2991</v>
      </c>
      <c r="D841" s="1232" t="s">
        <v>763</v>
      </c>
      <c r="E841" s="647">
        <f t="shared" si="166"/>
        <v>0</v>
      </c>
      <c r="F841" s="1524"/>
      <c r="G841" s="1524"/>
      <c r="H841" s="660"/>
      <c r="I841" s="586"/>
      <c r="J841" s="587"/>
      <c r="K841" s="587"/>
      <c r="L841" s="580">
        <f t="shared" si="167"/>
        <v>0</v>
      </c>
      <c r="M841" s="1479">
        <f t="shared" si="161"/>
      </c>
      <c r="N841" s="538"/>
    </row>
    <row r="842" spans="1:14" ht="15.75">
      <c r="A842" s="8">
        <v>395</v>
      </c>
      <c r="B842" s="1194"/>
      <c r="C842" s="1191">
        <v>2992</v>
      </c>
      <c r="D842" s="1233" t="s">
        <v>764</v>
      </c>
      <c r="E842" s="647">
        <f t="shared" si="166"/>
        <v>0</v>
      </c>
      <c r="F842" s="1520"/>
      <c r="G842" s="1520"/>
      <c r="H842" s="656"/>
      <c r="I842" s="588"/>
      <c r="J842" s="589"/>
      <c r="K842" s="589"/>
      <c r="L842" s="580">
        <f t="shared" si="167"/>
        <v>0</v>
      </c>
      <c r="M842" s="1479">
        <f t="shared" si="161"/>
      </c>
      <c r="N842" s="538"/>
    </row>
    <row r="843" spans="1:14" ht="15.75">
      <c r="A843" s="511">
        <v>397</v>
      </c>
      <c r="B843" s="1187">
        <v>3300</v>
      </c>
      <c r="C843" s="1234" t="s">
        <v>765</v>
      </c>
      <c r="D843" s="1350"/>
      <c r="E843" s="1465">
        <f aca="true" t="shared" si="168" ref="E843:L843">SUM(E844:E849)</f>
        <v>0</v>
      </c>
      <c r="F843" s="1465">
        <f t="shared" si="168"/>
        <v>0</v>
      </c>
      <c r="G843" s="1465">
        <f t="shared" si="168"/>
        <v>0</v>
      </c>
      <c r="H843" s="1465">
        <f t="shared" si="168"/>
        <v>0</v>
      </c>
      <c r="I843" s="607">
        <f t="shared" si="168"/>
        <v>0</v>
      </c>
      <c r="J843" s="608">
        <f t="shared" si="168"/>
        <v>0</v>
      </c>
      <c r="K843" s="608">
        <f t="shared" si="168"/>
        <v>0</v>
      </c>
      <c r="L843" s="609">
        <f t="shared" si="168"/>
        <v>0</v>
      </c>
      <c r="M843" s="1479">
        <f t="shared" si="161"/>
      </c>
      <c r="N843" s="538"/>
    </row>
    <row r="844" spans="1:14" ht="15.75">
      <c r="A844" s="6">
        <v>398</v>
      </c>
      <c r="B844" s="1193"/>
      <c r="C844" s="1189">
        <v>3301</v>
      </c>
      <c r="D844" s="1235" t="s">
        <v>766</v>
      </c>
      <c r="E844" s="647">
        <f t="shared" si="166"/>
        <v>0</v>
      </c>
      <c r="F844" s="1519"/>
      <c r="G844" s="1519"/>
      <c r="H844" s="655"/>
      <c r="I844" s="578"/>
      <c r="J844" s="579"/>
      <c r="K844" s="589"/>
      <c r="L844" s="580">
        <f t="shared" si="167"/>
        <v>0</v>
      </c>
      <c r="M844" s="1479">
        <f t="shared" si="161"/>
      </c>
      <c r="N844" s="538"/>
    </row>
    <row r="845" spans="1:14" ht="15.75">
      <c r="A845" s="6">
        <v>399</v>
      </c>
      <c r="B845" s="1193"/>
      <c r="C845" s="1195">
        <v>3302</v>
      </c>
      <c r="D845" s="1236" t="s">
        <v>871</v>
      </c>
      <c r="E845" s="647">
        <f t="shared" si="166"/>
        <v>0</v>
      </c>
      <c r="F845" s="1521"/>
      <c r="G845" s="1521"/>
      <c r="H845" s="657"/>
      <c r="I845" s="581"/>
      <c r="J845" s="582"/>
      <c r="K845" s="589"/>
      <c r="L845" s="580">
        <f t="shared" si="167"/>
        <v>0</v>
      </c>
      <c r="M845" s="1479">
        <f t="shared" si="161"/>
      </c>
      <c r="N845" s="538"/>
    </row>
    <row r="846" spans="1:14" ht="15.75">
      <c r="A846" s="6">
        <v>401</v>
      </c>
      <c r="B846" s="1193"/>
      <c r="C846" s="1195">
        <v>3304</v>
      </c>
      <c r="D846" s="1236" t="s">
        <v>767</v>
      </c>
      <c r="E846" s="647">
        <f t="shared" si="166"/>
        <v>0</v>
      </c>
      <c r="F846" s="1521"/>
      <c r="G846" s="1521"/>
      <c r="H846" s="657"/>
      <c r="I846" s="581"/>
      <c r="J846" s="582"/>
      <c r="K846" s="589"/>
      <c r="L846" s="580">
        <f t="shared" si="167"/>
        <v>0</v>
      </c>
      <c r="M846" s="1479">
        <f t="shared" si="161"/>
      </c>
      <c r="N846" s="538"/>
    </row>
    <row r="847" spans="1:14" ht="15.75">
      <c r="A847" s="6">
        <v>402</v>
      </c>
      <c r="B847" s="1193"/>
      <c r="C847" s="1195">
        <v>3305</v>
      </c>
      <c r="D847" s="1236" t="s">
        <v>768</v>
      </c>
      <c r="E847" s="647">
        <f t="shared" si="166"/>
        <v>0</v>
      </c>
      <c r="F847" s="1521"/>
      <c r="G847" s="1521"/>
      <c r="H847" s="657"/>
      <c r="I847" s="581"/>
      <c r="J847" s="582"/>
      <c r="K847" s="589"/>
      <c r="L847" s="580">
        <f t="shared" si="167"/>
        <v>0</v>
      </c>
      <c r="M847" s="1479">
        <f t="shared" si="161"/>
      </c>
      <c r="N847" s="538"/>
    </row>
    <row r="848" spans="1:14" ht="15.75">
      <c r="A848" s="17">
        <v>403</v>
      </c>
      <c r="B848" s="1193"/>
      <c r="C848" s="1191">
        <v>3306</v>
      </c>
      <c r="D848" s="1237" t="s">
        <v>769</v>
      </c>
      <c r="E848" s="647">
        <f t="shared" si="166"/>
        <v>0</v>
      </c>
      <c r="F848" s="1521"/>
      <c r="G848" s="1521"/>
      <c r="H848" s="657"/>
      <c r="I848" s="581"/>
      <c r="J848" s="582"/>
      <c r="K848" s="589"/>
      <c r="L848" s="580">
        <f t="shared" si="167"/>
        <v>0</v>
      </c>
      <c r="M848" s="1479">
        <f t="shared" si="161"/>
      </c>
      <c r="N848" s="538"/>
    </row>
    <row r="849" spans="1:14" ht="15.75">
      <c r="A849" s="17">
        <v>404</v>
      </c>
      <c r="B849" s="1193"/>
      <c r="C849" s="1191">
        <v>3307</v>
      </c>
      <c r="D849" s="1237" t="s">
        <v>1935</v>
      </c>
      <c r="E849" s="647">
        <f t="shared" si="166"/>
        <v>0</v>
      </c>
      <c r="F849" s="1520"/>
      <c r="G849" s="1520"/>
      <c r="H849" s="656"/>
      <c r="I849" s="588"/>
      <c r="J849" s="589"/>
      <c r="K849" s="589"/>
      <c r="L849" s="580">
        <f t="shared" si="167"/>
        <v>0</v>
      </c>
      <c r="M849" s="1479">
        <f aca="true" t="shared" si="169" ref="M849:M880">(IF($E849&lt;&gt;0,$M$2,IF($H849&lt;&gt;0,$M$2,IF($I849&lt;&gt;0,$M$2,IF($J849&lt;&gt;0,$M$2,IF($K849&lt;&gt;0,$M$2,IF($L849&lt;&gt;0,$M$2,"")))))))</f>
      </c>
      <c r="N849" s="538"/>
    </row>
    <row r="850" spans="1:14" ht="15.75">
      <c r="A850" s="17">
        <v>430</v>
      </c>
      <c r="B850" s="1187">
        <v>3900</v>
      </c>
      <c r="C850" s="1758" t="s">
        <v>770</v>
      </c>
      <c r="D850" s="1758"/>
      <c r="E850" s="1465">
        <f>SUM(F850:H850)</f>
        <v>0</v>
      </c>
      <c r="F850" s="1522"/>
      <c r="G850" s="1522"/>
      <c r="H850" s="510"/>
      <c r="I850" s="1300"/>
      <c r="J850" s="1301"/>
      <c r="K850" s="1301"/>
      <c r="L850" s="1302">
        <f>SUM(I850:K850)</f>
        <v>0</v>
      </c>
      <c r="M850" s="1479">
        <f t="shared" si="169"/>
      </c>
      <c r="N850" s="538"/>
    </row>
    <row r="851" spans="1:14" ht="15.75">
      <c r="A851" s="7">
        <v>440</v>
      </c>
      <c r="B851" s="1187">
        <v>4000</v>
      </c>
      <c r="C851" s="1758" t="s">
        <v>771</v>
      </c>
      <c r="D851" s="1758"/>
      <c r="E851" s="1465">
        <f>SUM(F851:H851)</f>
        <v>0</v>
      </c>
      <c r="F851" s="1522"/>
      <c r="G851" s="1522"/>
      <c r="H851" s="510"/>
      <c r="I851" s="1300"/>
      <c r="J851" s="1301"/>
      <c r="K851" s="1301"/>
      <c r="L851" s="1302">
        <f>SUM(I851:K851)</f>
        <v>0</v>
      </c>
      <c r="M851" s="1479">
        <f t="shared" si="169"/>
      </c>
      <c r="N851" s="538"/>
    </row>
    <row r="852" spans="1:14" ht="15.75">
      <c r="A852" s="7">
        <v>450</v>
      </c>
      <c r="B852" s="1187">
        <v>4100</v>
      </c>
      <c r="C852" s="1758" t="s">
        <v>772</v>
      </c>
      <c r="D852" s="1758"/>
      <c r="E852" s="1465">
        <f>SUM(F852:H852)</f>
        <v>0</v>
      </c>
      <c r="F852" s="1522"/>
      <c r="G852" s="1522"/>
      <c r="H852" s="510"/>
      <c r="I852" s="1300"/>
      <c r="J852" s="1301"/>
      <c r="K852" s="1301"/>
      <c r="L852" s="1302">
        <f>SUM(I852:K852)</f>
        <v>0</v>
      </c>
      <c r="M852" s="1479">
        <f t="shared" si="169"/>
      </c>
      <c r="N852" s="538"/>
    </row>
    <row r="853" spans="1:14" ht="15.75">
      <c r="A853" s="7">
        <v>495</v>
      </c>
      <c r="B853" s="1187">
        <v>4200</v>
      </c>
      <c r="C853" s="1758" t="s">
        <v>773</v>
      </c>
      <c r="D853" s="1758"/>
      <c r="E853" s="1465">
        <f aca="true" t="shared" si="170" ref="E853:L853">SUM(E854:E859)</f>
        <v>0</v>
      </c>
      <c r="F853" s="1465">
        <f t="shared" si="170"/>
        <v>0</v>
      </c>
      <c r="G853" s="1465">
        <f t="shared" si="170"/>
        <v>0</v>
      </c>
      <c r="H853" s="1465">
        <f t="shared" si="170"/>
        <v>0</v>
      </c>
      <c r="I853" s="607">
        <f t="shared" si="170"/>
        <v>0</v>
      </c>
      <c r="J853" s="608">
        <f t="shared" si="170"/>
        <v>0</v>
      </c>
      <c r="K853" s="608">
        <f t="shared" si="170"/>
        <v>0</v>
      </c>
      <c r="L853" s="609">
        <f t="shared" si="170"/>
        <v>0</v>
      </c>
      <c r="M853" s="1479">
        <f t="shared" si="169"/>
      </c>
      <c r="N853" s="538"/>
    </row>
    <row r="854" spans="1:14" ht="15.75">
      <c r="A854" s="8">
        <v>500</v>
      </c>
      <c r="B854" s="1238"/>
      <c r="C854" s="1189">
        <v>4201</v>
      </c>
      <c r="D854" s="1190" t="s">
        <v>774</v>
      </c>
      <c r="E854" s="647">
        <f aca="true" t="shared" si="171" ref="E854:E863">SUM(F854:H854)</f>
        <v>0</v>
      </c>
      <c r="F854" s="1519"/>
      <c r="G854" s="1519"/>
      <c r="H854" s="655"/>
      <c r="I854" s="578"/>
      <c r="J854" s="579"/>
      <c r="K854" s="579"/>
      <c r="L854" s="580">
        <f aca="true" t="shared" si="172" ref="L854:L863">SUM(I854:K854)</f>
        <v>0</v>
      </c>
      <c r="M854" s="1479">
        <f t="shared" si="169"/>
      </c>
      <c r="N854" s="538"/>
    </row>
    <row r="855" spans="1:14" ht="15.75">
      <c r="A855" s="8">
        <v>505</v>
      </c>
      <c r="B855" s="1238"/>
      <c r="C855" s="1195">
        <v>4202</v>
      </c>
      <c r="D855" s="1239" t="s">
        <v>775</v>
      </c>
      <c r="E855" s="647">
        <f t="shared" si="171"/>
        <v>0</v>
      </c>
      <c r="F855" s="1521"/>
      <c r="G855" s="1521"/>
      <c r="H855" s="657"/>
      <c r="I855" s="581"/>
      <c r="J855" s="582"/>
      <c r="K855" s="582"/>
      <c r="L855" s="580">
        <f t="shared" si="172"/>
        <v>0</v>
      </c>
      <c r="M855" s="1479">
        <f t="shared" si="169"/>
      </c>
      <c r="N855" s="538"/>
    </row>
    <row r="856" spans="1:14" ht="15.75">
      <c r="A856" s="8">
        <v>510</v>
      </c>
      <c r="B856" s="1238"/>
      <c r="C856" s="1195">
        <v>4214</v>
      </c>
      <c r="D856" s="1239" t="s">
        <v>776</v>
      </c>
      <c r="E856" s="647">
        <f t="shared" si="171"/>
        <v>0</v>
      </c>
      <c r="F856" s="1521"/>
      <c r="G856" s="1521"/>
      <c r="H856" s="657"/>
      <c r="I856" s="581"/>
      <c r="J856" s="582"/>
      <c r="K856" s="582"/>
      <c r="L856" s="580">
        <f t="shared" si="172"/>
        <v>0</v>
      </c>
      <c r="M856" s="1479">
        <f t="shared" si="169"/>
      </c>
      <c r="N856" s="538"/>
    </row>
    <row r="857" spans="1:14" ht="15.75">
      <c r="A857" s="8">
        <v>515</v>
      </c>
      <c r="B857" s="1238"/>
      <c r="C857" s="1195">
        <v>4217</v>
      </c>
      <c r="D857" s="1239" t="s">
        <v>777</v>
      </c>
      <c r="E857" s="647">
        <f t="shared" si="171"/>
        <v>0</v>
      </c>
      <c r="F857" s="1521"/>
      <c r="G857" s="1521"/>
      <c r="H857" s="657"/>
      <c r="I857" s="581"/>
      <c r="J857" s="582"/>
      <c r="K857" s="582"/>
      <c r="L857" s="580">
        <f t="shared" si="172"/>
        <v>0</v>
      </c>
      <c r="M857" s="1479">
        <f t="shared" si="169"/>
      </c>
      <c r="N857" s="538"/>
    </row>
    <row r="858" spans="1:14" ht="31.5">
      <c r="A858" s="8">
        <v>520</v>
      </c>
      <c r="B858" s="1238"/>
      <c r="C858" s="1195">
        <v>4218</v>
      </c>
      <c r="D858" s="1196" t="s">
        <v>778</v>
      </c>
      <c r="E858" s="647">
        <f t="shared" si="171"/>
        <v>0</v>
      </c>
      <c r="F858" s="1521"/>
      <c r="G858" s="1521"/>
      <c r="H858" s="657"/>
      <c r="I858" s="581"/>
      <c r="J858" s="582"/>
      <c r="K858" s="582"/>
      <c r="L858" s="580">
        <f t="shared" si="172"/>
        <v>0</v>
      </c>
      <c r="M858" s="1479">
        <f t="shared" si="169"/>
      </c>
      <c r="N858" s="538"/>
    </row>
    <row r="859" spans="1:14" ht="15.75">
      <c r="A859" s="8">
        <v>525</v>
      </c>
      <c r="B859" s="1238"/>
      <c r="C859" s="1191">
        <v>4219</v>
      </c>
      <c r="D859" s="1223" t="s">
        <v>779</v>
      </c>
      <c r="E859" s="647">
        <f t="shared" si="171"/>
        <v>0</v>
      </c>
      <c r="F859" s="1520"/>
      <c r="G859" s="1520"/>
      <c r="H859" s="656"/>
      <c r="I859" s="588"/>
      <c r="J859" s="589"/>
      <c r="K859" s="589"/>
      <c r="L859" s="580">
        <f t="shared" si="172"/>
        <v>0</v>
      </c>
      <c r="M859" s="1479">
        <f t="shared" si="169"/>
      </c>
      <c r="N859" s="538"/>
    </row>
    <row r="860" spans="1:14" ht="15.75">
      <c r="A860" s="7">
        <v>635</v>
      </c>
      <c r="B860" s="1187">
        <v>4300</v>
      </c>
      <c r="C860" s="1758" t="s">
        <v>780</v>
      </c>
      <c r="D860" s="1758"/>
      <c r="E860" s="1465">
        <f aca="true" t="shared" si="173" ref="E860:L860">SUM(E861:E863)</f>
        <v>0</v>
      </c>
      <c r="F860" s="1465">
        <f t="shared" si="173"/>
        <v>0</v>
      </c>
      <c r="G860" s="1465">
        <f t="shared" si="173"/>
        <v>0</v>
      </c>
      <c r="H860" s="1465">
        <f t="shared" si="173"/>
        <v>0</v>
      </c>
      <c r="I860" s="607">
        <f t="shared" si="173"/>
        <v>0</v>
      </c>
      <c r="J860" s="608">
        <f t="shared" si="173"/>
        <v>0</v>
      </c>
      <c r="K860" s="608">
        <f t="shared" si="173"/>
        <v>0</v>
      </c>
      <c r="L860" s="609">
        <f t="shared" si="173"/>
        <v>0</v>
      </c>
      <c r="M860" s="1479">
        <f t="shared" si="169"/>
      </c>
      <c r="N860" s="538"/>
    </row>
    <row r="861" spans="1:14" ht="15.75">
      <c r="A861" s="8">
        <v>640</v>
      </c>
      <c r="B861" s="1238"/>
      <c r="C861" s="1189">
        <v>4301</v>
      </c>
      <c r="D861" s="1208" t="s">
        <v>781</v>
      </c>
      <c r="E861" s="647">
        <f t="shared" si="171"/>
        <v>0</v>
      </c>
      <c r="F861" s="1519"/>
      <c r="G861" s="1519"/>
      <c r="H861" s="655"/>
      <c r="I861" s="578"/>
      <c r="J861" s="579"/>
      <c r="K861" s="579"/>
      <c r="L861" s="580">
        <f t="shared" si="172"/>
        <v>0</v>
      </c>
      <c r="M861" s="1479">
        <f t="shared" si="169"/>
      </c>
      <c r="N861" s="538"/>
    </row>
    <row r="862" spans="1:14" ht="15.75">
      <c r="A862" s="8">
        <v>645</v>
      </c>
      <c r="B862" s="1238"/>
      <c r="C862" s="1195">
        <v>4302</v>
      </c>
      <c r="D862" s="1239" t="s">
        <v>872</v>
      </c>
      <c r="E862" s="647">
        <f t="shared" si="171"/>
        <v>0</v>
      </c>
      <c r="F862" s="1521"/>
      <c r="G862" s="1521"/>
      <c r="H862" s="657"/>
      <c r="I862" s="581"/>
      <c r="J862" s="582"/>
      <c r="K862" s="582"/>
      <c r="L862" s="580">
        <f t="shared" si="172"/>
        <v>0</v>
      </c>
      <c r="M862" s="1479">
        <f t="shared" si="169"/>
      </c>
      <c r="N862" s="538"/>
    </row>
    <row r="863" spans="1:14" ht="15.75">
      <c r="A863" s="8">
        <v>650</v>
      </c>
      <c r="B863" s="1238"/>
      <c r="C863" s="1191">
        <v>4309</v>
      </c>
      <c r="D863" s="1199" t="s">
        <v>783</v>
      </c>
      <c r="E863" s="647">
        <f t="shared" si="171"/>
        <v>0</v>
      </c>
      <c r="F863" s="1520"/>
      <c r="G863" s="1520"/>
      <c r="H863" s="656"/>
      <c r="I863" s="588"/>
      <c r="J863" s="589"/>
      <c r="K863" s="589"/>
      <c r="L863" s="580">
        <f t="shared" si="172"/>
        <v>0</v>
      </c>
      <c r="M863" s="1479">
        <f t="shared" si="169"/>
      </c>
      <c r="N863" s="538"/>
    </row>
    <row r="864" spans="1:14" ht="15.75">
      <c r="A864" s="7">
        <v>655</v>
      </c>
      <c r="B864" s="1187">
        <v>4400</v>
      </c>
      <c r="C864" s="1758" t="s">
        <v>784</v>
      </c>
      <c r="D864" s="1758"/>
      <c r="E864" s="1465">
        <f>SUM(F864:H864)</f>
        <v>0</v>
      </c>
      <c r="F864" s="1522"/>
      <c r="G864" s="1522"/>
      <c r="H864" s="510"/>
      <c r="I864" s="1300"/>
      <c r="J864" s="1301"/>
      <c r="K864" s="1301"/>
      <c r="L864" s="1302">
        <f>SUM(I864:K864)</f>
        <v>0</v>
      </c>
      <c r="M864" s="1479">
        <f t="shared" si="169"/>
      </c>
      <c r="N864" s="538"/>
    </row>
    <row r="865" spans="1:14" ht="15.75">
      <c r="A865" s="7">
        <v>665</v>
      </c>
      <c r="B865" s="1187">
        <v>4500</v>
      </c>
      <c r="C865" s="1758" t="s">
        <v>847</v>
      </c>
      <c r="D865" s="1758"/>
      <c r="E865" s="1465">
        <f>SUM(F865:H865)</f>
        <v>0</v>
      </c>
      <c r="F865" s="1522"/>
      <c r="G865" s="1522"/>
      <c r="H865" s="510"/>
      <c r="I865" s="1300"/>
      <c r="J865" s="1301"/>
      <c r="K865" s="1301"/>
      <c r="L865" s="1302">
        <f>SUM(I865:K865)</f>
        <v>0</v>
      </c>
      <c r="M865" s="1479">
        <f t="shared" si="169"/>
      </c>
      <c r="N865" s="538"/>
    </row>
    <row r="866" spans="1:14" ht="15.75">
      <c r="A866" s="7">
        <v>675</v>
      </c>
      <c r="B866" s="1187">
        <v>4600</v>
      </c>
      <c r="C866" s="1760" t="s">
        <v>785</v>
      </c>
      <c r="D866" s="1761"/>
      <c r="E866" s="1465">
        <f>SUM(F866:H866)</f>
        <v>0</v>
      </c>
      <c r="F866" s="1522"/>
      <c r="G866" s="1522"/>
      <c r="H866" s="510"/>
      <c r="I866" s="1300"/>
      <c r="J866" s="1301"/>
      <c r="K866" s="1301"/>
      <c r="L866" s="1302">
        <f>SUM(I866:K866)</f>
        <v>0</v>
      </c>
      <c r="M866" s="1479">
        <f t="shared" si="169"/>
      </c>
      <c r="N866" s="538"/>
    </row>
    <row r="867" spans="1:14" ht="15.75">
      <c r="A867" s="7">
        <v>685</v>
      </c>
      <c r="B867" s="1187">
        <v>4900</v>
      </c>
      <c r="C867" s="1758" t="s">
        <v>389</v>
      </c>
      <c r="D867" s="1758"/>
      <c r="E867" s="1465">
        <f aca="true" t="shared" si="174" ref="E867:L867">+E868+E869</f>
        <v>0</v>
      </c>
      <c r="F867" s="1465">
        <f>+F868+F869</f>
        <v>0</v>
      </c>
      <c r="G867" s="1465">
        <f>+G868+G869</f>
        <v>0</v>
      </c>
      <c r="H867" s="1465">
        <f>+H868+H869</f>
        <v>0</v>
      </c>
      <c r="I867" s="607">
        <f t="shared" si="174"/>
        <v>0</v>
      </c>
      <c r="J867" s="608">
        <f t="shared" si="174"/>
        <v>0</v>
      </c>
      <c r="K867" s="608">
        <f t="shared" si="174"/>
        <v>0</v>
      </c>
      <c r="L867" s="609">
        <f t="shared" si="174"/>
        <v>0</v>
      </c>
      <c r="M867" s="1479">
        <f t="shared" si="169"/>
      </c>
      <c r="N867" s="538"/>
    </row>
    <row r="868" spans="1:14" ht="15.75">
      <c r="A868" s="8">
        <v>690</v>
      </c>
      <c r="B868" s="1238"/>
      <c r="C868" s="1189">
        <v>4901</v>
      </c>
      <c r="D868" s="1240" t="s">
        <v>390</v>
      </c>
      <c r="E868" s="647">
        <f>SUM(F868:H868)</f>
        <v>0</v>
      </c>
      <c r="F868" s="1519"/>
      <c r="G868" s="1519"/>
      <c r="H868" s="655"/>
      <c r="I868" s="578"/>
      <c r="J868" s="579"/>
      <c r="K868" s="579"/>
      <c r="L868" s="580">
        <f>SUM(I868:K868)</f>
        <v>0</v>
      </c>
      <c r="M868" s="1479">
        <f t="shared" si="169"/>
      </c>
      <c r="N868" s="538"/>
    </row>
    <row r="869" spans="1:14" ht="15.75">
      <c r="A869" s="8">
        <v>695</v>
      </c>
      <c r="B869" s="1238"/>
      <c r="C869" s="1191">
        <v>4902</v>
      </c>
      <c r="D869" s="1199" t="s">
        <v>391</v>
      </c>
      <c r="E869" s="647">
        <f>SUM(F869:H869)</f>
        <v>0</v>
      </c>
      <c r="F869" s="1520"/>
      <c r="G869" s="1520"/>
      <c r="H869" s="656"/>
      <c r="I869" s="588"/>
      <c r="J869" s="589"/>
      <c r="K869" s="589"/>
      <c r="L869" s="580">
        <f>SUM(I869:K869)</f>
        <v>0</v>
      </c>
      <c r="M869" s="1479">
        <f t="shared" si="169"/>
      </c>
      <c r="N869" s="538"/>
    </row>
    <row r="870" spans="1:14" ht="15.75">
      <c r="A870" s="7">
        <v>700</v>
      </c>
      <c r="B870" s="1241">
        <v>5100</v>
      </c>
      <c r="C870" s="1759" t="s">
        <v>786</v>
      </c>
      <c r="D870" s="1759"/>
      <c r="E870" s="1465">
        <f>SUM(F870:H870)</f>
        <v>0</v>
      </c>
      <c r="F870" s="1522"/>
      <c r="G870" s="1522"/>
      <c r="H870" s="510"/>
      <c r="I870" s="1300"/>
      <c r="J870" s="1301"/>
      <c r="K870" s="1301"/>
      <c r="L870" s="1302">
        <f>SUM(I870:K870)</f>
        <v>0</v>
      </c>
      <c r="M870" s="1479">
        <f t="shared" si="169"/>
      </c>
      <c r="N870" s="538"/>
    </row>
    <row r="871" spans="1:14" ht="15.75">
      <c r="A871" s="7">
        <v>710</v>
      </c>
      <c r="B871" s="1241">
        <v>5200</v>
      </c>
      <c r="C871" s="1759" t="s">
        <v>787</v>
      </c>
      <c r="D871" s="1759"/>
      <c r="E871" s="1465">
        <f aca="true" t="shared" si="175" ref="E871:L871">SUM(E872:E878)</f>
        <v>0</v>
      </c>
      <c r="F871" s="1465">
        <f t="shared" si="175"/>
        <v>0</v>
      </c>
      <c r="G871" s="1465">
        <f t="shared" si="175"/>
        <v>0</v>
      </c>
      <c r="H871" s="1465">
        <f t="shared" si="175"/>
        <v>0</v>
      </c>
      <c r="I871" s="607">
        <f t="shared" si="175"/>
        <v>0</v>
      </c>
      <c r="J871" s="608">
        <f t="shared" si="175"/>
        <v>0</v>
      </c>
      <c r="K871" s="608">
        <f t="shared" si="175"/>
        <v>0</v>
      </c>
      <c r="L871" s="609">
        <f t="shared" si="175"/>
        <v>0</v>
      </c>
      <c r="M871" s="1479">
        <f t="shared" si="169"/>
      </c>
      <c r="N871" s="538"/>
    </row>
    <row r="872" spans="1:14" ht="15.75">
      <c r="A872" s="8">
        <v>715</v>
      </c>
      <c r="B872" s="1242"/>
      <c r="C872" s="1243">
        <v>5201</v>
      </c>
      <c r="D872" s="1244" t="s">
        <v>788</v>
      </c>
      <c r="E872" s="647">
        <f aca="true" t="shared" si="176" ref="E872:E881">SUM(F872:H872)</f>
        <v>0</v>
      </c>
      <c r="F872" s="1519"/>
      <c r="G872" s="1519"/>
      <c r="H872" s="655"/>
      <c r="I872" s="578"/>
      <c r="J872" s="579"/>
      <c r="K872" s="579"/>
      <c r="L872" s="580">
        <f aca="true" t="shared" si="177" ref="L872:L881">SUM(I872:K872)</f>
        <v>0</v>
      </c>
      <c r="M872" s="1479">
        <f t="shared" si="169"/>
      </c>
      <c r="N872" s="538"/>
    </row>
    <row r="873" spans="1:14" ht="15.75">
      <c r="A873" s="8">
        <v>720</v>
      </c>
      <c r="B873" s="1242"/>
      <c r="C873" s="1245">
        <v>5202</v>
      </c>
      <c r="D873" s="1246" t="s">
        <v>789</v>
      </c>
      <c r="E873" s="647">
        <f t="shared" si="176"/>
        <v>0</v>
      </c>
      <c r="F873" s="1521"/>
      <c r="G873" s="1521"/>
      <c r="H873" s="657"/>
      <c r="I873" s="581"/>
      <c r="J873" s="582"/>
      <c r="K873" s="582"/>
      <c r="L873" s="580">
        <f t="shared" si="177"/>
        <v>0</v>
      </c>
      <c r="M873" s="1479">
        <f t="shared" si="169"/>
      </c>
      <c r="N873" s="538"/>
    </row>
    <row r="874" spans="1:14" ht="15.75">
      <c r="A874" s="8">
        <v>725</v>
      </c>
      <c r="B874" s="1242"/>
      <c r="C874" s="1245">
        <v>5203</v>
      </c>
      <c r="D874" s="1246" t="s">
        <v>1768</v>
      </c>
      <c r="E874" s="647">
        <f t="shared" si="176"/>
        <v>0</v>
      </c>
      <c r="F874" s="1521"/>
      <c r="G874" s="1521"/>
      <c r="H874" s="657"/>
      <c r="I874" s="581"/>
      <c r="J874" s="582"/>
      <c r="K874" s="582"/>
      <c r="L874" s="580">
        <f t="shared" si="177"/>
        <v>0</v>
      </c>
      <c r="M874" s="1479">
        <f t="shared" si="169"/>
      </c>
      <c r="N874" s="538"/>
    </row>
    <row r="875" spans="1:14" ht="15.75">
      <c r="A875" s="8">
        <v>730</v>
      </c>
      <c r="B875" s="1242"/>
      <c r="C875" s="1245">
        <v>5204</v>
      </c>
      <c r="D875" s="1246" t="s">
        <v>1769</v>
      </c>
      <c r="E875" s="647">
        <f t="shared" si="176"/>
        <v>0</v>
      </c>
      <c r="F875" s="1521"/>
      <c r="G875" s="1521"/>
      <c r="H875" s="657"/>
      <c r="I875" s="581"/>
      <c r="J875" s="582"/>
      <c r="K875" s="582"/>
      <c r="L875" s="580">
        <f t="shared" si="177"/>
        <v>0</v>
      </c>
      <c r="M875" s="1479">
        <f t="shared" si="169"/>
      </c>
      <c r="N875" s="538"/>
    </row>
    <row r="876" spans="1:14" ht="15.75">
      <c r="A876" s="8">
        <v>735</v>
      </c>
      <c r="B876" s="1242"/>
      <c r="C876" s="1245">
        <v>5205</v>
      </c>
      <c r="D876" s="1246" t="s">
        <v>1770</v>
      </c>
      <c r="E876" s="647">
        <f t="shared" si="176"/>
        <v>0</v>
      </c>
      <c r="F876" s="1521"/>
      <c r="G876" s="1521"/>
      <c r="H876" s="657"/>
      <c r="I876" s="581"/>
      <c r="J876" s="582"/>
      <c r="K876" s="582"/>
      <c r="L876" s="580">
        <f t="shared" si="177"/>
        <v>0</v>
      </c>
      <c r="M876" s="1479">
        <f t="shared" si="169"/>
      </c>
      <c r="N876" s="538"/>
    </row>
    <row r="877" spans="1:14" ht="15.75">
      <c r="A877" s="8">
        <v>740</v>
      </c>
      <c r="B877" s="1242"/>
      <c r="C877" s="1245">
        <v>5206</v>
      </c>
      <c r="D877" s="1246" t="s">
        <v>1771</v>
      </c>
      <c r="E877" s="647">
        <f t="shared" si="176"/>
        <v>0</v>
      </c>
      <c r="F877" s="1521"/>
      <c r="G877" s="1521"/>
      <c r="H877" s="657"/>
      <c r="I877" s="581"/>
      <c r="J877" s="582"/>
      <c r="K877" s="582"/>
      <c r="L877" s="580">
        <f t="shared" si="177"/>
        <v>0</v>
      </c>
      <c r="M877" s="1479">
        <f t="shared" si="169"/>
      </c>
      <c r="N877" s="538"/>
    </row>
    <row r="878" spans="1:14" ht="15.75">
      <c r="A878" s="8">
        <v>745</v>
      </c>
      <c r="B878" s="1242"/>
      <c r="C878" s="1247">
        <v>5219</v>
      </c>
      <c r="D878" s="1248" t="s">
        <v>1772</v>
      </c>
      <c r="E878" s="647">
        <f t="shared" si="176"/>
        <v>0</v>
      </c>
      <c r="F878" s="1520"/>
      <c r="G878" s="1520"/>
      <c r="H878" s="656"/>
      <c r="I878" s="588"/>
      <c r="J878" s="589"/>
      <c r="K878" s="589"/>
      <c r="L878" s="580">
        <f t="shared" si="177"/>
        <v>0</v>
      </c>
      <c r="M878" s="1479">
        <f t="shared" si="169"/>
      </c>
      <c r="N878" s="538"/>
    </row>
    <row r="879" spans="1:14" ht="15.75">
      <c r="A879" s="7">
        <v>750</v>
      </c>
      <c r="B879" s="1241">
        <v>5300</v>
      </c>
      <c r="C879" s="1759" t="s">
        <v>1773</v>
      </c>
      <c r="D879" s="1759"/>
      <c r="E879" s="1465">
        <f aca="true" t="shared" si="178" ref="E879:L879">SUM(E880:E881)</f>
        <v>0</v>
      </c>
      <c r="F879" s="1465">
        <f>SUM(F880:F881)</f>
        <v>0</v>
      </c>
      <c r="G879" s="1465">
        <f>SUM(G880:G881)</f>
        <v>0</v>
      </c>
      <c r="H879" s="1465">
        <f>SUM(H880:H881)</f>
        <v>0</v>
      </c>
      <c r="I879" s="607">
        <f t="shared" si="178"/>
        <v>0</v>
      </c>
      <c r="J879" s="608">
        <f t="shared" si="178"/>
        <v>0</v>
      </c>
      <c r="K879" s="608">
        <f t="shared" si="178"/>
        <v>0</v>
      </c>
      <c r="L879" s="609">
        <f t="shared" si="178"/>
        <v>0</v>
      </c>
      <c r="M879" s="1479">
        <f t="shared" si="169"/>
      </c>
      <c r="N879" s="538"/>
    </row>
    <row r="880" spans="1:14" ht="15.75">
      <c r="A880" s="8">
        <v>755</v>
      </c>
      <c r="B880" s="1242"/>
      <c r="C880" s="1243">
        <v>5301</v>
      </c>
      <c r="D880" s="1244" t="s">
        <v>310</v>
      </c>
      <c r="E880" s="647">
        <f t="shared" si="176"/>
        <v>0</v>
      </c>
      <c r="F880" s="1519"/>
      <c r="G880" s="1519"/>
      <c r="H880" s="655"/>
      <c r="I880" s="578"/>
      <c r="J880" s="579"/>
      <c r="K880" s="579"/>
      <c r="L880" s="580">
        <f t="shared" si="177"/>
        <v>0</v>
      </c>
      <c r="M880" s="1479">
        <f t="shared" si="169"/>
      </c>
      <c r="N880" s="538"/>
    </row>
    <row r="881" spans="1:14" ht="15.75">
      <c r="A881" s="8">
        <v>760</v>
      </c>
      <c r="B881" s="1242"/>
      <c r="C881" s="1247">
        <v>5309</v>
      </c>
      <c r="D881" s="1248" t="s">
        <v>1774</v>
      </c>
      <c r="E881" s="647">
        <f t="shared" si="176"/>
        <v>0</v>
      </c>
      <c r="F881" s="1520"/>
      <c r="G881" s="1520"/>
      <c r="H881" s="656"/>
      <c r="I881" s="588"/>
      <c r="J881" s="589"/>
      <c r="K881" s="589"/>
      <c r="L881" s="580">
        <f t="shared" si="177"/>
        <v>0</v>
      </c>
      <c r="M881" s="1479">
        <f aca="true" t="shared" si="179" ref="M881:M896">(IF($E881&lt;&gt;0,$M$2,IF($H881&lt;&gt;0,$M$2,IF($I881&lt;&gt;0,$M$2,IF($J881&lt;&gt;0,$M$2,IF($K881&lt;&gt;0,$M$2,IF($L881&lt;&gt;0,$M$2,"")))))))</f>
      </c>
      <c r="N881" s="538"/>
    </row>
    <row r="882" spans="1:14" ht="15.75">
      <c r="A882" s="7">
        <v>765</v>
      </c>
      <c r="B882" s="1241">
        <v>5400</v>
      </c>
      <c r="C882" s="1759" t="s">
        <v>803</v>
      </c>
      <c r="D882" s="1759"/>
      <c r="E882" s="1465">
        <f>SUM(F882:H882)</f>
        <v>0</v>
      </c>
      <c r="F882" s="1522"/>
      <c r="G882" s="1522"/>
      <c r="H882" s="510"/>
      <c r="I882" s="1300"/>
      <c r="J882" s="1301"/>
      <c r="K882" s="1301"/>
      <c r="L882" s="1302">
        <f>SUM(I882:K882)</f>
        <v>0</v>
      </c>
      <c r="M882" s="1479">
        <f t="shared" si="179"/>
      </c>
      <c r="N882" s="538"/>
    </row>
    <row r="883" spans="1:14" ht="15.75">
      <c r="A883" s="7">
        <v>775</v>
      </c>
      <c r="B883" s="1187">
        <v>5500</v>
      </c>
      <c r="C883" s="1758" t="s">
        <v>804</v>
      </c>
      <c r="D883" s="1758"/>
      <c r="E883" s="1465">
        <f aca="true" t="shared" si="180" ref="E883:L883">SUM(E884:E887)</f>
        <v>0</v>
      </c>
      <c r="F883" s="1465">
        <f t="shared" si="180"/>
        <v>0</v>
      </c>
      <c r="G883" s="1465">
        <f t="shared" si="180"/>
        <v>0</v>
      </c>
      <c r="H883" s="1465">
        <f t="shared" si="180"/>
        <v>0</v>
      </c>
      <c r="I883" s="607">
        <f t="shared" si="180"/>
        <v>0</v>
      </c>
      <c r="J883" s="608">
        <f t="shared" si="180"/>
        <v>0</v>
      </c>
      <c r="K883" s="608">
        <f t="shared" si="180"/>
        <v>0</v>
      </c>
      <c r="L883" s="609">
        <f t="shared" si="180"/>
        <v>0</v>
      </c>
      <c r="M883" s="1479">
        <f t="shared" si="179"/>
      </c>
      <c r="N883" s="538"/>
    </row>
    <row r="884" spans="1:14" ht="15.75">
      <c r="A884" s="8">
        <v>780</v>
      </c>
      <c r="B884" s="1238"/>
      <c r="C884" s="1189">
        <v>5501</v>
      </c>
      <c r="D884" s="1208" t="s">
        <v>805</v>
      </c>
      <c r="E884" s="647">
        <f aca="true" t="shared" si="181" ref="E884:E891">SUM(F884:H884)</f>
        <v>0</v>
      </c>
      <c r="F884" s="1519"/>
      <c r="G884" s="1519"/>
      <c r="H884" s="655"/>
      <c r="I884" s="578"/>
      <c r="J884" s="579"/>
      <c r="K884" s="579"/>
      <c r="L884" s="580">
        <f aca="true" t="shared" si="182" ref="L884:L891">SUM(I884:K884)</f>
        <v>0</v>
      </c>
      <c r="M884" s="1479">
        <f t="shared" si="179"/>
      </c>
      <c r="N884" s="538"/>
    </row>
    <row r="885" spans="1:14" ht="15.75">
      <c r="A885" s="8">
        <v>785</v>
      </c>
      <c r="B885" s="1238"/>
      <c r="C885" s="1195">
        <v>5502</v>
      </c>
      <c r="D885" s="1196" t="s">
        <v>806</v>
      </c>
      <c r="E885" s="647">
        <f t="shared" si="181"/>
        <v>0</v>
      </c>
      <c r="F885" s="1521"/>
      <c r="G885" s="1521"/>
      <c r="H885" s="657"/>
      <c r="I885" s="581"/>
      <c r="J885" s="582"/>
      <c r="K885" s="582"/>
      <c r="L885" s="580">
        <f t="shared" si="182"/>
        <v>0</v>
      </c>
      <c r="M885" s="1479">
        <f t="shared" si="179"/>
      </c>
      <c r="N885" s="538"/>
    </row>
    <row r="886" spans="1:14" ht="15.75">
      <c r="A886" s="8">
        <v>790</v>
      </c>
      <c r="B886" s="1238"/>
      <c r="C886" s="1195">
        <v>5503</v>
      </c>
      <c r="D886" s="1239" t="s">
        <v>807</v>
      </c>
      <c r="E886" s="647">
        <f t="shared" si="181"/>
        <v>0</v>
      </c>
      <c r="F886" s="1521"/>
      <c r="G886" s="1521"/>
      <c r="H886" s="657"/>
      <c r="I886" s="581"/>
      <c r="J886" s="582"/>
      <c r="K886" s="582"/>
      <c r="L886" s="580">
        <f t="shared" si="182"/>
        <v>0</v>
      </c>
      <c r="M886" s="1479">
        <f t="shared" si="179"/>
      </c>
      <c r="N886" s="538"/>
    </row>
    <row r="887" spans="1:14" ht="15.75">
      <c r="A887" s="8">
        <v>795</v>
      </c>
      <c r="B887" s="1238"/>
      <c r="C887" s="1191">
        <v>5504</v>
      </c>
      <c r="D887" s="1219" t="s">
        <v>808</v>
      </c>
      <c r="E887" s="647">
        <f t="shared" si="181"/>
        <v>0</v>
      </c>
      <c r="F887" s="1520"/>
      <c r="G887" s="1520"/>
      <c r="H887" s="656"/>
      <c r="I887" s="588"/>
      <c r="J887" s="589"/>
      <c r="K887" s="589"/>
      <c r="L887" s="580">
        <f t="shared" si="182"/>
        <v>0</v>
      </c>
      <c r="M887" s="1479">
        <f t="shared" si="179"/>
      </c>
      <c r="N887" s="538"/>
    </row>
    <row r="888" spans="1:14" ht="15.75">
      <c r="A888" s="7">
        <v>805</v>
      </c>
      <c r="B888" s="1241">
        <v>5700</v>
      </c>
      <c r="C888" s="1745" t="s">
        <v>1445</v>
      </c>
      <c r="D888" s="1746"/>
      <c r="E888" s="1465">
        <f aca="true" t="shared" si="183" ref="E888:L888">SUM(E889:E891)</f>
        <v>0</v>
      </c>
      <c r="F888" s="1465">
        <f t="shared" si="183"/>
        <v>0</v>
      </c>
      <c r="G888" s="1465">
        <f t="shared" si="183"/>
        <v>0</v>
      </c>
      <c r="H888" s="1465">
        <f t="shared" si="183"/>
        <v>0</v>
      </c>
      <c r="I888" s="607">
        <f t="shared" si="183"/>
        <v>0</v>
      </c>
      <c r="J888" s="608">
        <f t="shared" si="183"/>
        <v>0</v>
      </c>
      <c r="K888" s="608">
        <f t="shared" si="183"/>
        <v>0</v>
      </c>
      <c r="L888" s="609">
        <f t="shared" si="183"/>
        <v>0</v>
      </c>
      <c r="M888" s="1479">
        <f t="shared" si="179"/>
      </c>
      <c r="N888" s="538"/>
    </row>
    <row r="889" spans="1:14" ht="15.75">
      <c r="A889" s="8">
        <v>810</v>
      </c>
      <c r="B889" s="1242"/>
      <c r="C889" s="1243">
        <v>5701</v>
      </c>
      <c r="D889" s="1244" t="s">
        <v>810</v>
      </c>
      <c r="E889" s="647">
        <f t="shared" si="181"/>
        <v>0</v>
      </c>
      <c r="F889" s="1519"/>
      <c r="G889" s="1519"/>
      <c r="H889" s="655"/>
      <c r="I889" s="578"/>
      <c r="J889" s="579"/>
      <c r="K889" s="579"/>
      <c r="L889" s="580">
        <f t="shared" si="182"/>
        <v>0</v>
      </c>
      <c r="M889" s="1479">
        <f t="shared" si="179"/>
      </c>
      <c r="N889" s="538"/>
    </row>
    <row r="890" spans="1:14" ht="15.75">
      <c r="A890" s="8">
        <v>815</v>
      </c>
      <c r="B890" s="1242"/>
      <c r="C890" s="1249">
        <v>5702</v>
      </c>
      <c r="D890" s="1250" t="s">
        <v>811</v>
      </c>
      <c r="E890" s="647">
        <f t="shared" si="181"/>
        <v>0</v>
      </c>
      <c r="F890" s="1523"/>
      <c r="G890" s="1523"/>
      <c r="H890" s="658"/>
      <c r="I890" s="641"/>
      <c r="J890" s="642"/>
      <c r="K890" s="642"/>
      <c r="L890" s="580">
        <f t="shared" si="182"/>
        <v>0</v>
      </c>
      <c r="M890" s="1479">
        <f t="shared" si="179"/>
      </c>
      <c r="N890" s="538"/>
    </row>
    <row r="891" spans="1:14" ht="15.75">
      <c r="A891" s="12">
        <v>816</v>
      </c>
      <c r="B891" s="1194"/>
      <c r="C891" s="1251">
        <v>4071</v>
      </c>
      <c r="D891" s="1252" t="s">
        <v>812</v>
      </c>
      <c r="E891" s="647">
        <f t="shared" si="181"/>
        <v>0</v>
      </c>
      <c r="F891" s="1528"/>
      <c r="G891" s="1528"/>
      <c r="H891" s="668"/>
      <c r="I891" s="750"/>
      <c r="J891" s="1303"/>
      <c r="K891" s="1303"/>
      <c r="L891" s="580">
        <f t="shared" si="182"/>
        <v>0</v>
      </c>
      <c r="M891" s="1479">
        <f t="shared" si="179"/>
      </c>
      <c r="N891" s="538"/>
    </row>
    <row r="892" spans="1:14" ht="36" customHeight="1">
      <c r="A892" s="8">
        <v>820</v>
      </c>
      <c r="B892" s="1254">
        <v>98</v>
      </c>
      <c r="C892" s="1747" t="s">
        <v>813</v>
      </c>
      <c r="D892" s="1748"/>
      <c r="E892" s="764">
        <f>F892+G892+H892+I892</f>
        <v>0</v>
      </c>
      <c r="F892" s="764"/>
      <c r="G892" s="764"/>
      <c r="H892" s="764"/>
      <c r="I892" s="1613"/>
      <c r="J892" s="1614"/>
      <c r="K892" s="1614"/>
      <c r="L892" s="1615"/>
      <c r="M892" s="1479">
        <f t="shared" si="179"/>
      </c>
      <c r="N892" s="538"/>
    </row>
    <row r="893" spans="1:14" ht="15.75">
      <c r="A893" s="8">
        <v>821</v>
      </c>
      <c r="B893" s="1255"/>
      <c r="C893" s="1256"/>
      <c r="D893" s="1257"/>
      <c r="E893" s="435"/>
      <c r="F893" s="435"/>
      <c r="G893" s="435"/>
      <c r="H893" s="435"/>
      <c r="I893" s="435"/>
      <c r="J893" s="435"/>
      <c r="K893" s="435"/>
      <c r="L893" s="436"/>
      <c r="M893" s="1479">
        <f t="shared" si="179"/>
      </c>
      <c r="N893" s="538"/>
    </row>
    <row r="894" spans="1:14" ht="15.75">
      <c r="A894" s="8">
        <v>822</v>
      </c>
      <c r="B894" s="1258"/>
      <c r="C894" s="1112"/>
      <c r="D894" s="1253"/>
      <c r="E894" s="437"/>
      <c r="F894" s="437"/>
      <c r="G894" s="437"/>
      <c r="H894" s="437"/>
      <c r="I894" s="437"/>
      <c r="J894" s="437"/>
      <c r="K894" s="437"/>
      <c r="L894" s="438"/>
      <c r="M894" s="1479">
        <f t="shared" si="179"/>
      </c>
      <c r="N894" s="538"/>
    </row>
    <row r="895" spans="1:14" ht="15.75">
      <c r="A895" s="8">
        <v>823</v>
      </c>
      <c r="B895" s="1259"/>
      <c r="C895" s="1260"/>
      <c r="D895" s="1253"/>
      <c r="E895" s="437"/>
      <c r="F895" s="437"/>
      <c r="G895" s="437"/>
      <c r="H895" s="437"/>
      <c r="I895" s="437"/>
      <c r="J895" s="437"/>
      <c r="K895" s="437"/>
      <c r="L895" s="438"/>
      <c r="M895" s="1479">
        <f t="shared" si="179"/>
      </c>
      <c r="N895" s="538"/>
    </row>
    <row r="896" spans="1:14" ht="16.5" thickBot="1">
      <c r="A896" s="8">
        <v>825</v>
      </c>
      <c r="B896" s="1261"/>
      <c r="C896" s="1261" t="s">
        <v>1020</v>
      </c>
      <c r="D896" s="1262">
        <f>+B896</f>
        <v>0</v>
      </c>
      <c r="E896" s="523">
        <f aca="true" t="shared" si="184" ref="E896:L896">SUM(E785,E788,E794,E800,E801,E819,E823,E829,E832,E833,E834,E835,E836,E843,E850,E851,E852,E853,E860,E864,E865,E866,E867,E870,E871,E879,E882,E883,E888)+E892</f>
        <v>0</v>
      </c>
      <c r="F896" s="524">
        <f>SUM(F785,F788,F794,F800,F801,F819,F823,F829,F832,F833,F834,F835,F836,F843,F850,F851,F852,F853,F860,F864,F865,F866,F867,F870,F871,F879,F882,F883,F888)+F892</f>
        <v>0</v>
      </c>
      <c r="G896" s="524">
        <f>SUM(G785,G788,G794,G800,G801,G819,G823,G829,G832,G833,G834,G835,G836,G843,G850,G851,G852,G853,G860,G864,G865,G866,G867,G870,G871,G879,G882,G883,G888)+G892</f>
        <v>0</v>
      </c>
      <c r="H896" s="524">
        <f>SUM(H785,H788,H794,H800,H801,H819,H823,H829,H832,H833,H834,H835,H836,H843,H850,H851,H852,H853,H860,H864,H865,H866,H867,H870,H871,H879,H882,H883,H888)+H892</f>
        <v>0</v>
      </c>
      <c r="I896" s="754">
        <f t="shared" si="184"/>
        <v>4075</v>
      </c>
      <c r="J896" s="755">
        <f t="shared" si="184"/>
        <v>0</v>
      </c>
      <c r="K896" s="755">
        <f t="shared" si="184"/>
        <v>0</v>
      </c>
      <c r="L896" s="756">
        <f t="shared" si="184"/>
        <v>4075</v>
      </c>
      <c r="M896" s="1479">
        <f t="shared" si="179"/>
        <v>0</v>
      </c>
      <c r="N896" s="1472" t="str">
        <f>LEFT(C782,1)</f>
        <v>5</v>
      </c>
    </row>
    <row r="897" spans="1:14" ht="16.5" thickTop="1">
      <c r="A897" s="8"/>
      <c r="B897" s="1263"/>
      <c r="C897" s="1264"/>
      <c r="D897" s="1115"/>
      <c r="E897" s="765"/>
      <c r="F897" s="765"/>
      <c r="G897" s="765"/>
      <c r="H897" s="765"/>
      <c r="I897" s="765"/>
      <c r="J897" s="765"/>
      <c r="K897" s="765"/>
      <c r="L897" s="765"/>
      <c r="M897" s="3">
        <f>M896</f>
        <v>0</v>
      </c>
      <c r="N897" s="537"/>
    </row>
    <row r="898" spans="1:14" ht="15">
      <c r="A898" s="8"/>
      <c r="B898" s="1175"/>
      <c r="C898" s="1265"/>
      <c r="D898" s="1266"/>
      <c r="E898" s="766"/>
      <c r="F898" s="766"/>
      <c r="G898" s="766"/>
      <c r="H898" s="766"/>
      <c r="I898" s="766"/>
      <c r="J898" s="766"/>
      <c r="K898" s="766"/>
      <c r="L898" s="766"/>
      <c r="M898" s="3">
        <f>M896</f>
        <v>0</v>
      </c>
      <c r="N898" s="537"/>
    </row>
    <row r="899" spans="1:14" ht="15">
      <c r="A899" s="8"/>
      <c r="B899" s="765"/>
      <c r="C899" s="1112"/>
      <c r="D899" s="1139"/>
      <c r="E899" s="766"/>
      <c r="F899" s="766"/>
      <c r="G899" s="766"/>
      <c r="H899" s="766"/>
      <c r="I899" s="766"/>
      <c r="J899" s="766"/>
      <c r="K899" s="766"/>
      <c r="L899" s="766"/>
      <c r="M899" s="3">
        <f>M896</f>
        <v>0</v>
      </c>
      <c r="N899" s="537"/>
    </row>
    <row r="900" spans="1:14" ht="15.75" hidden="1">
      <c r="A900" s="8"/>
      <c r="B900" s="1749" t="str">
        <f>$B$7</f>
        <v>ОТЧЕТНИ ДАННИ ПО ЕБК ЗА ИЗПЪЛНЕНИЕТО НА БЮДЖЕТА</v>
      </c>
      <c r="C900" s="1750"/>
      <c r="D900" s="1750"/>
      <c r="E900" s="766"/>
      <c r="F900" s="766"/>
      <c r="G900" s="766"/>
      <c r="H900" s="766"/>
      <c r="I900" s="766"/>
      <c r="J900" s="766"/>
      <c r="K900" s="766"/>
      <c r="L900" s="766"/>
      <c r="M900" s="3">
        <f>M896</f>
        <v>0</v>
      </c>
      <c r="N900" s="537"/>
    </row>
    <row r="901" spans="1:14" ht="15.75" hidden="1">
      <c r="A901" s="8"/>
      <c r="B901" s="765"/>
      <c r="C901" s="1112"/>
      <c r="D901" s="1139"/>
      <c r="E901" s="1140" t="s">
        <v>564</v>
      </c>
      <c r="F901" s="1140"/>
      <c r="G901" s="1140"/>
      <c r="H901" s="1140" t="s">
        <v>1377</v>
      </c>
      <c r="I901" s="766"/>
      <c r="J901" s="766"/>
      <c r="K901" s="766"/>
      <c r="L901" s="766"/>
      <c r="M901" s="3">
        <f>M896</f>
        <v>0</v>
      </c>
      <c r="N901" s="537"/>
    </row>
    <row r="902" spans="1:14" ht="18.75" hidden="1">
      <c r="A902" s="8"/>
      <c r="B902" s="1751" t="str">
        <f>$B$9</f>
        <v>ПГТ Н.Й.Вапцаров</v>
      </c>
      <c r="C902" s="1752"/>
      <c r="D902" s="1753"/>
      <c r="E902" s="1059" t="str">
        <f>$E$9</f>
        <v>01.01.2021</v>
      </c>
      <c r="F902" s="1144" t="str">
        <f>$F$9</f>
        <v>30.06.2021</v>
      </c>
      <c r="G902" s="766"/>
      <c r="H902" s="766"/>
      <c r="I902" s="766"/>
      <c r="J902" s="766"/>
      <c r="M902" s="3">
        <f>M896</f>
        <v>0</v>
      </c>
      <c r="N902" s="537"/>
    </row>
    <row r="903" spans="1:14" ht="15.75" hidden="1">
      <c r="A903" s="8"/>
      <c r="B903" s="1145" t="str">
        <f>$B$10</f>
        <v>                                                            (наименование на разпоредителя с бюджет)</v>
      </c>
      <c r="C903" s="765"/>
      <c r="D903" s="1115"/>
      <c r="E903" s="1146"/>
      <c r="F903" s="1146"/>
      <c r="G903" s="766"/>
      <c r="H903" s="766"/>
      <c r="I903" s="766"/>
      <c r="J903" s="766"/>
      <c r="M903" s="3">
        <f>M896</f>
        <v>0</v>
      </c>
      <c r="N903" s="537"/>
    </row>
    <row r="904" spans="1:14" ht="15.75" hidden="1">
      <c r="A904" s="8"/>
      <c r="B904" s="1145"/>
      <c r="C904" s="765"/>
      <c r="D904" s="1115"/>
      <c r="E904" s="1145"/>
      <c r="F904" s="765"/>
      <c r="G904" s="766"/>
      <c r="H904" s="766"/>
      <c r="I904" s="766"/>
      <c r="J904" s="766"/>
      <c r="M904" s="3">
        <f>M896</f>
        <v>0</v>
      </c>
      <c r="N904" s="537"/>
    </row>
    <row r="905" spans="1:14" ht="19.5" hidden="1">
      <c r="A905" s="8"/>
      <c r="B905" s="1754" t="e">
        <f>$B$12</f>
        <v>#N/A</v>
      </c>
      <c r="C905" s="1755"/>
      <c r="D905" s="1756"/>
      <c r="E905" s="1147" t="s">
        <v>359</v>
      </c>
      <c r="F905" s="1267" t="str">
        <f>$F$12</f>
        <v>1003</v>
      </c>
      <c r="G905" s="766"/>
      <c r="H905" s="766"/>
      <c r="I905" s="766"/>
      <c r="J905" s="766"/>
      <c r="M905" s="3">
        <f>M896</f>
        <v>0</v>
      </c>
      <c r="N905" s="537"/>
    </row>
    <row r="906" spans="1:14" ht="15.75" hidden="1">
      <c r="A906" s="8"/>
      <c r="B906" s="1150" t="str">
        <f>$B$13</f>
        <v>                                             (наименование на първостепенния разпоредител с бюджет)</v>
      </c>
      <c r="C906" s="765"/>
      <c r="D906" s="1115"/>
      <c r="E906" s="1151"/>
      <c r="F906" s="1152"/>
      <c r="G906" s="766"/>
      <c r="H906" s="766"/>
      <c r="I906" s="766"/>
      <c r="J906" s="766"/>
      <c r="M906" s="3">
        <f>M896</f>
        <v>0</v>
      </c>
      <c r="N906" s="537"/>
    </row>
    <row r="907" spans="1:14" ht="19.5" hidden="1">
      <c r="A907" s="8"/>
      <c r="B907" s="1268"/>
      <c r="C907" s="1268"/>
      <c r="D907" s="1269" t="s">
        <v>464</v>
      </c>
      <c r="E907" s="1270">
        <f>$E$15</f>
        <v>0</v>
      </c>
      <c r="F907" s="1271">
        <f>$H$15</f>
        <v>0</v>
      </c>
      <c r="G907" s="437"/>
      <c r="H907" s="437"/>
      <c r="I907" s="437"/>
      <c r="J907" s="437"/>
      <c r="M907" s="3">
        <f>M896</f>
        <v>0</v>
      </c>
      <c r="N907" s="537"/>
    </row>
    <row r="908" spans="1:14" ht="16.5" hidden="1" thickBot="1">
      <c r="A908" s="8"/>
      <c r="B908" s="1146"/>
      <c r="C908" s="1112"/>
      <c r="D908" s="1272" t="s">
        <v>873</v>
      </c>
      <c r="E908" s="766"/>
      <c r="F908" s="766"/>
      <c r="G908" s="766"/>
      <c r="H908" s="1273" t="s">
        <v>567</v>
      </c>
      <c r="I908" s="1273"/>
      <c r="J908" s="437"/>
      <c r="K908" s="1273"/>
      <c r="L908" s="437"/>
      <c r="M908" s="3">
        <f>M896</f>
        <v>0</v>
      </c>
      <c r="N908" s="537"/>
    </row>
    <row r="909" spans="1:14" ht="15.75" hidden="1">
      <c r="A909" s="8"/>
      <c r="B909" s="1274" t="s">
        <v>815</v>
      </c>
      <c r="C909" s="1275" t="s">
        <v>816</v>
      </c>
      <c r="D909" s="1276" t="s">
        <v>817</v>
      </c>
      <c r="E909" s="1277" t="s">
        <v>818</v>
      </c>
      <c r="F909" s="1504"/>
      <c r="G909" s="1504"/>
      <c r="H909" s="1278" t="s">
        <v>819</v>
      </c>
      <c r="I909" s="767"/>
      <c r="J909" s="767"/>
      <c r="K909" s="767"/>
      <c r="L909" s="767"/>
      <c r="M909" s="3">
        <f>M896</f>
        <v>0</v>
      </c>
      <c r="N909" s="537"/>
    </row>
    <row r="910" spans="1:14" ht="15.75" hidden="1">
      <c r="A910" s="10">
        <v>905</v>
      </c>
      <c r="B910" s="1279"/>
      <c r="C910" s="1280" t="s">
        <v>820</v>
      </c>
      <c r="D910" s="1281" t="s">
        <v>821</v>
      </c>
      <c r="E910" s="1304"/>
      <c r="F910" s="1530"/>
      <c r="G910" s="1530"/>
      <c r="H910" s="1305"/>
      <c r="I910" s="767"/>
      <c r="J910" s="767"/>
      <c r="K910" s="767"/>
      <c r="L910" s="767"/>
      <c r="M910" s="211">
        <f aca="true" t="shared" si="185" ref="M910:M931">(IF($E910&lt;&gt;0,$M$2,IF($H910&lt;&gt;0,$M$2,"")))</f>
      </c>
      <c r="N910" s="537"/>
    </row>
    <row r="911" spans="1:14" ht="15.75" hidden="1">
      <c r="A911" s="10">
        <v>906</v>
      </c>
      <c r="B911" s="1282"/>
      <c r="C911" s="1283" t="s">
        <v>822</v>
      </c>
      <c r="D911" s="1284" t="s">
        <v>823</v>
      </c>
      <c r="E911" s="1306"/>
      <c r="F911" s="1531"/>
      <c r="G911" s="1531"/>
      <c r="H911" s="1307"/>
      <c r="I911" s="767"/>
      <c r="J911" s="767"/>
      <c r="K911" s="767"/>
      <c r="L911" s="767"/>
      <c r="M911" s="211">
        <f t="shared" si="185"/>
      </c>
      <c r="N911" s="537"/>
    </row>
    <row r="912" spans="1:14" ht="15.75" hidden="1">
      <c r="A912" s="10">
        <v>907</v>
      </c>
      <c r="B912" s="1285"/>
      <c r="C912" s="1286" t="s">
        <v>824</v>
      </c>
      <c r="D912" s="1287" t="s">
        <v>825</v>
      </c>
      <c r="E912" s="1308"/>
      <c r="F912" s="1532"/>
      <c r="G912" s="1532"/>
      <c r="H912" s="1309"/>
      <c r="I912" s="767"/>
      <c r="J912" s="767"/>
      <c r="K912" s="767"/>
      <c r="L912" s="767"/>
      <c r="M912" s="211">
        <f t="shared" si="185"/>
      </c>
      <c r="N912" s="537"/>
    </row>
    <row r="913" spans="1:14" ht="15.75" hidden="1">
      <c r="A913" s="10">
        <v>910</v>
      </c>
      <c r="B913" s="1279"/>
      <c r="C913" s="1280" t="s">
        <v>826</v>
      </c>
      <c r="D913" s="1281" t="s">
        <v>827</v>
      </c>
      <c r="E913" s="1310"/>
      <c r="F913" s="1533"/>
      <c r="G913" s="1533"/>
      <c r="H913" s="1311"/>
      <c r="I913" s="767"/>
      <c r="J913" s="767"/>
      <c r="K913" s="767"/>
      <c r="L913" s="767"/>
      <c r="M913" s="211">
        <f t="shared" si="185"/>
      </c>
      <c r="N913" s="537"/>
    </row>
    <row r="914" spans="1:14" ht="15.75" hidden="1">
      <c r="A914" s="10">
        <v>911</v>
      </c>
      <c r="B914" s="1282"/>
      <c r="C914" s="1283" t="s">
        <v>828</v>
      </c>
      <c r="D914" s="1284" t="s">
        <v>823</v>
      </c>
      <c r="E914" s="1306"/>
      <c r="F914" s="1531"/>
      <c r="G914" s="1531"/>
      <c r="H914" s="1307"/>
      <c r="I914" s="767"/>
      <c r="J914" s="767"/>
      <c r="K914" s="767"/>
      <c r="L914" s="767"/>
      <c r="M914" s="211">
        <f t="shared" si="185"/>
      </c>
      <c r="N914" s="537"/>
    </row>
    <row r="915" spans="1:14" ht="15.75" hidden="1">
      <c r="A915" s="10">
        <v>912</v>
      </c>
      <c r="B915" s="1288"/>
      <c r="C915" s="1289" t="s">
        <v>829</v>
      </c>
      <c r="D915" s="1290" t="s">
        <v>830</v>
      </c>
      <c r="E915" s="1312"/>
      <c r="F915" s="1534"/>
      <c r="G915" s="1534"/>
      <c r="H915" s="1313"/>
      <c r="I915" s="767"/>
      <c r="J915" s="767"/>
      <c r="K915" s="767"/>
      <c r="L915" s="767"/>
      <c r="M915" s="211">
        <f t="shared" si="185"/>
      </c>
      <c r="N915" s="537"/>
    </row>
    <row r="916" spans="1:14" ht="15.75" hidden="1">
      <c r="A916" s="10">
        <v>920</v>
      </c>
      <c r="B916" s="1279"/>
      <c r="C916" s="1280" t="s">
        <v>831</v>
      </c>
      <c r="D916" s="1281" t="s">
        <v>832</v>
      </c>
      <c r="E916" s="1314"/>
      <c r="F916" s="1535"/>
      <c r="G916" s="1535"/>
      <c r="H916" s="1315"/>
      <c r="I916" s="767"/>
      <c r="J916" s="767"/>
      <c r="K916" s="767"/>
      <c r="L916" s="767"/>
      <c r="M916" s="211">
        <f t="shared" si="185"/>
      </c>
      <c r="N916" s="537"/>
    </row>
    <row r="917" spans="1:14" ht="15.75" hidden="1">
      <c r="A917" s="10">
        <v>921</v>
      </c>
      <c r="B917" s="1282"/>
      <c r="C917" s="1291" t="s">
        <v>833</v>
      </c>
      <c r="D917" s="1292" t="s">
        <v>834</v>
      </c>
      <c r="E917" s="1316"/>
      <c r="F917" s="1536"/>
      <c r="G917" s="1536"/>
      <c r="H917" s="1317"/>
      <c r="I917" s="767"/>
      <c r="J917" s="767"/>
      <c r="K917" s="767"/>
      <c r="L917" s="767"/>
      <c r="M917" s="211">
        <f t="shared" si="185"/>
      </c>
      <c r="N917" s="537"/>
    </row>
    <row r="918" spans="1:14" ht="15.75" hidden="1">
      <c r="A918" s="10">
        <v>922</v>
      </c>
      <c r="B918" s="1288"/>
      <c r="C918" s="1286" t="s">
        <v>835</v>
      </c>
      <c r="D918" s="1287" t="s">
        <v>836</v>
      </c>
      <c r="E918" s="1318"/>
      <c r="F918" s="1537"/>
      <c r="G918" s="1537"/>
      <c r="H918" s="1319"/>
      <c r="I918" s="767"/>
      <c r="J918" s="767"/>
      <c r="K918" s="767"/>
      <c r="L918" s="767"/>
      <c r="M918" s="211">
        <f t="shared" si="185"/>
      </c>
      <c r="N918" s="537"/>
    </row>
    <row r="919" spans="1:14" ht="15.75" hidden="1">
      <c r="A919" s="10">
        <v>930</v>
      </c>
      <c r="B919" s="1279"/>
      <c r="C919" s="1280" t="s">
        <v>837</v>
      </c>
      <c r="D919" s="1281" t="s">
        <v>838</v>
      </c>
      <c r="E919" s="1310"/>
      <c r="F919" s="1533"/>
      <c r="G919" s="1533"/>
      <c r="H919" s="1311"/>
      <c r="I919" s="767"/>
      <c r="J919" s="767"/>
      <c r="K919" s="767"/>
      <c r="L919" s="767"/>
      <c r="M919" s="211">
        <f t="shared" si="185"/>
      </c>
      <c r="N919" s="537"/>
    </row>
    <row r="920" spans="1:14" ht="15.75" hidden="1">
      <c r="A920" s="10">
        <v>931</v>
      </c>
      <c r="B920" s="1282"/>
      <c r="C920" s="1291" t="s">
        <v>839</v>
      </c>
      <c r="D920" s="1292" t="s">
        <v>840</v>
      </c>
      <c r="E920" s="1320"/>
      <c r="F920" s="1538"/>
      <c r="G920" s="1538"/>
      <c r="H920" s="1321"/>
      <c r="I920" s="767"/>
      <c r="J920" s="767"/>
      <c r="K920" s="767"/>
      <c r="L920" s="767"/>
      <c r="M920" s="211">
        <f t="shared" si="185"/>
      </c>
      <c r="N920" s="537"/>
    </row>
    <row r="921" spans="1:14" ht="15.75" hidden="1">
      <c r="A921" s="10">
        <v>932</v>
      </c>
      <c r="B921" s="1288"/>
      <c r="C921" s="1286" t="s">
        <v>841</v>
      </c>
      <c r="D921" s="1287" t="s">
        <v>842</v>
      </c>
      <c r="E921" s="1308"/>
      <c r="F921" s="1532"/>
      <c r="G921" s="1532"/>
      <c r="H921" s="1309"/>
      <c r="I921" s="767"/>
      <c r="J921" s="767"/>
      <c r="K921" s="767"/>
      <c r="L921" s="767"/>
      <c r="M921" s="211">
        <f t="shared" si="185"/>
      </c>
      <c r="N921" s="537"/>
    </row>
    <row r="922" spans="1:14" ht="15.75" hidden="1">
      <c r="A922" s="9">
        <v>935</v>
      </c>
      <c r="B922" s="1279"/>
      <c r="C922" s="1280" t="s">
        <v>843</v>
      </c>
      <c r="D922" s="1281" t="s">
        <v>1850</v>
      </c>
      <c r="E922" s="1310"/>
      <c r="F922" s="1533"/>
      <c r="G922" s="1533"/>
      <c r="H922" s="1311"/>
      <c r="I922" s="767"/>
      <c r="J922" s="767"/>
      <c r="K922" s="767"/>
      <c r="L922" s="767"/>
      <c r="M922" s="211">
        <f t="shared" si="185"/>
      </c>
      <c r="N922" s="537"/>
    </row>
    <row r="923" spans="1:14" ht="31.5" hidden="1">
      <c r="A923" s="10">
        <v>940</v>
      </c>
      <c r="B923" s="1279"/>
      <c r="C923" s="1280" t="s">
        <v>1851</v>
      </c>
      <c r="D923" s="1281" t="s">
        <v>1499</v>
      </c>
      <c r="E923" s="1322"/>
      <c r="F923" s="1539"/>
      <c r="G923" s="1539"/>
      <c r="H923" s="1323"/>
      <c r="I923" s="767"/>
      <c r="J923" s="767"/>
      <c r="K923" s="767"/>
      <c r="L923" s="767"/>
      <c r="M923" s="211">
        <f t="shared" si="185"/>
      </c>
      <c r="N923" s="537"/>
    </row>
    <row r="924" spans="1:14" ht="15.75" hidden="1">
      <c r="A924" s="10">
        <v>950</v>
      </c>
      <c r="B924" s="1279"/>
      <c r="C924" s="1280" t="s">
        <v>1852</v>
      </c>
      <c r="D924" s="1281" t="s">
        <v>1497</v>
      </c>
      <c r="E924" s="1310"/>
      <c r="F924" s="1533"/>
      <c r="G924" s="1533"/>
      <c r="H924" s="1311"/>
      <c r="I924" s="767"/>
      <c r="J924" s="767"/>
      <c r="K924" s="767"/>
      <c r="L924" s="767"/>
      <c r="M924" s="211">
        <f t="shared" si="185"/>
      </c>
      <c r="N924" s="537"/>
    </row>
    <row r="925" spans="1:14" ht="31.5" hidden="1">
      <c r="A925" s="10">
        <v>953</v>
      </c>
      <c r="B925" s="1279"/>
      <c r="C925" s="1280" t="s">
        <v>1853</v>
      </c>
      <c r="D925" s="1281" t="s">
        <v>1498</v>
      </c>
      <c r="E925" s="1310"/>
      <c r="F925" s="1533"/>
      <c r="G925" s="1533"/>
      <c r="H925" s="1311"/>
      <c r="I925" s="767"/>
      <c r="J925" s="767"/>
      <c r="K925" s="767"/>
      <c r="L925" s="767"/>
      <c r="M925" s="211">
        <f t="shared" si="185"/>
      </c>
      <c r="N925" s="537"/>
    </row>
    <row r="926" spans="1:14" ht="31.5" hidden="1">
      <c r="A926" s="10">
        <v>954</v>
      </c>
      <c r="B926" s="1279"/>
      <c r="C926" s="1280" t="s">
        <v>1854</v>
      </c>
      <c r="D926" s="1281" t="s">
        <v>1855</v>
      </c>
      <c r="E926" s="1310"/>
      <c r="F926" s="1533"/>
      <c r="G926" s="1533"/>
      <c r="H926" s="1311"/>
      <c r="I926" s="767"/>
      <c r="J926" s="767"/>
      <c r="K926" s="767"/>
      <c r="L926" s="767"/>
      <c r="M926" s="211">
        <f t="shared" si="185"/>
      </c>
      <c r="N926" s="537"/>
    </row>
    <row r="927" spans="1:14" ht="15.75" hidden="1">
      <c r="A927" s="10">
        <v>955</v>
      </c>
      <c r="B927" s="1279"/>
      <c r="C927" s="1280" t="s">
        <v>1856</v>
      </c>
      <c r="D927" s="1281" t="s">
        <v>1857</v>
      </c>
      <c r="E927" s="1310"/>
      <c r="F927" s="1533"/>
      <c r="G927" s="1533"/>
      <c r="H927" s="1311"/>
      <c r="I927" s="767"/>
      <c r="J927" s="767"/>
      <c r="K927" s="767"/>
      <c r="L927" s="767"/>
      <c r="M927" s="211">
        <f t="shared" si="185"/>
      </c>
      <c r="N927" s="537"/>
    </row>
    <row r="928" spans="1:14" ht="15.75" hidden="1">
      <c r="A928" s="10">
        <v>956</v>
      </c>
      <c r="B928" s="1279"/>
      <c r="C928" s="1280" t="s">
        <v>1858</v>
      </c>
      <c r="D928" s="1281" t="s">
        <v>1859</v>
      </c>
      <c r="E928" s="1310"/>
      <c r="F928" s="1533"/>
      <c r="G928" s="1533"/>
      <c r="H928" s="1311"/>
      <c r="I928" s="767"/>
      <c r="J928" s="767"/>
      <c r="K928" s="767"/>
      <c r="L928" s="767"/>
      <c r="M928" s="211">
        <f t="shared" si="185"/>
      </c>
      <c r="N928" s="537"/>
    </row>
    <row r="929" spans="1:14" ht="15.75" hidden="1">
      <c r="A929" s="10">
        <v>958</v>
      </c>
      <c r="B929" s="1279"/>
      <c r="C929" s="1280" t="s">
        <v>1860</v>
      </c>
      <c r="D929" s="1281" t="s">
        <v>1861</v>
      </c>
      <c r="E929" s="1310"/>
      <c r="F929" s="1533"/>
      <c r="G929" s="1533"/>
      <c r="H929" s="1311"/>
      <c r="I929" s="767"/>
      <c r="J929" s="767"/>
      <c r="K929" s="767"/>
      <c r="L929" s="767"/>
      <c r="M929" s="211">
        <f t="shared" si="185"/>
      </c>
      <c r="N929" s="537"/>
    </row>
    <row r="930" spans="1:14" ht="15.75" hidden="1">
      <c r="A930" s="10">
        <v>959</v>
      </c>
      <c r="B930" s="1279"/>
      <c r="C930" s="1280" t="s">
        <v>1862</v>
      </c>
      <c r="D930" s="1281" t="s">
        <v>1863</v>
      </c>
      <c r="E930" s="1310"/>
      <c r="F930" s="1533"/>
      <c r="G930" s="1533"/>
      <c r="H930" s="1311"/>
      <c r="I930" s="767"/>
      <c r="J930" s="767"/>
      <c r="K930" s="767"/>
      <c r="L930" s="767"/>
      <c r="M930" s="211">
        <f t="shared" si="185"/>
      </c>
      <c r="N930" s="537"/>
    </row>
    <row r="931" spans="1:14" ht="16.5" hidden="1" thickBot="1">
      <c r="A931" s="10">
        <v>960</v>
      </c>
      <c r="B931" s="1293"/>
      <c r="C931" s="1294" t="s">
        <v>1864</v>
      </c>
      <c r="D931" s="1295" t="s">
        <v>1865</v>
      </c>
      <c r="E931" s="1324"/>
      <c r="F931" s="1540"/>
      <c r="G931" s="1540"/>
      <c r="H931" s="1325"/>
      <c r="I931" s="767"/>
      <c r="J931" s="767"/>
      <c r="K931" s="767"/>
      <c r="L931" s="767"/>
      <c r="M931" s="211">
        <f t="shared" si="185"/>
      </c>
      <c r="N931" s="537"/>
    </row>
    <row r="932" spans="2:14" ht="16.5" hidden="1" thickTop="1">
      <c r="B932" s="1296" t="s">
        <v>1375</v>
      </c>
      <c r="C932" s="1297"/>
      <c r="D932" s="1298"/>
      <c r="E932" s="767"/>
      <c r="F932" s="767"/>
      <c r="G932" s="767"/>
      <c r="H932" s="767"/>
      <c r="I932" s="767"/>
      <c r="J932" s="767"/>
      <c r="K932" s="767"/>
      <c r="L932" s="767"/>
      <c r="M932" s="3">
        <f>M896</f>
        <v>0</v>
      </c>
      <c r="N932" s="537"/>
    </row>
    <row r="933" spans="2:14" ht="15.75" hidden="1">
      <c r="B933" s="1757" t="s">
        <v>1866</v>
      </c>
      <c r="C933" s="1757"/>
      <c r="D933" s="1757"/>
      <c r="E933" s="767"/>
      <c r="F933" s="767"/>
      <c r="G933" s="767"/>
      <c r="H933" s="767"/>
      <c r="I933" s="767"/>
      <c r="J933" s="767"/>
      <c r="K933" s="767"/>
      <c r="L933" s="767"/>
      <c r="M933" s="3">
        <f>M896</f>
        <v>0</v>
      </c>
      <c r="N933" s="537"/>
    </row>
    <row r="934" spans="2:14" ht="15.75" hidden="1">
      <c r="B934" s="27"/>
      <c r="C934" s="27"/>
      <c r="D934" s="1299"/>
      <c r="E934" s="27"/>
      <c r="F934" s="27"/>
      <c r="G934" s="27"/>
      <c r="H934" s="27"/>
      <c r="I934" s="27"/>
      <c r="J934" s="27"/>
      <c r="K934" s="27"/>
      <c r="L934" s="27"/>
      <c r="M934" s="3">
        <f>M896</f>
        <v>0</v>
      </c>
      <c r="N934" s="537"/>
    </row>
    <row r="935" spans="2:14" ht="18">
      <c r="B935" s="210"/>
      <c r="C935" s="210"/>
      <c r="D935" s="210"/>
      <c r="E935" s="210"/>
      <c r="F935" s="210"/>
      <c r="G935" s="210"/>
      <c r="H935" s="210"/>
      <c r="I935" s="210"/>
      <c r="J935" s="210"/>
      <c r="K935" s="210"/>
      <c r="L935" s="210"/>
      <c r="M935" s="40">
        <f>(IF(E896&lt;&gt;0,$I$2,IF(L896&lt;&gt;0,$I$2,"")))</f>
        <v>0</v>
      </c>
      <c r="N935" s="32"/>
    </row>
    <row r="938" ht="36" customHeight="1"/>
    <row r="1016" ht="15"/>
    <row r="1017" ht="15"/>
    <row r="1018" ht="15"/>
  </sheetData>
  <sheetProtection/>
  <mergeCells count="175">
    <mergeCell ref="B733:D733"/>
    <mergeCell ref="B735:D735"/>
    <mergeCell ref="B738:D738"/>
    <mergeCell ref="B766:D766"/>
    <mergeCell ref="C715:D715"/>
    <mergeCell ref="C716:D716"/>
    <mergeCell ref="C721:D721"/>
    <mergeCell ref="C725:D725"/>
    <mergeCell ref="C700:D700"/>
    <mergeCell ref="C703:D703"/>
    <mergeCell ref="C704:D704"/>
    <mergeCell ref="C712:D712"/>
    <mergeCell ref="C693:D693"/>
    <mergeCell ref="C697:D697"/>
    <mergeCell ref="C698:D698"/>
    <mergeCell ref="C699:D699"/>
    <mergeCell ref="C683:D683"/>
    <mergeCell ref="C684:D684"/>
    <mergeCell ref="C685:D685"/>
    <mergeCell ref="C686:D686"/>
    <mergeCell ref="C666:D666"/>
    <mergeCell ref="C667:D667"/>
    <mergeCell ref="C668:D668"/>
    <mergeCell ref="C669:D669"/>
    <mergeCell ref="C662:D662"/>
    <mergeCell ref="C665:D665"/>
    <mergeCell ref="C621:D621"/>
    <mergeCell ref="C627:D627"/>
    <mergeCell ref="C633:D633"/>
    <mergeCell ref="C634:D634"/>
    <mergeCell ref="C652:D652"/>
    <mergeCell ref="C656:D656"/>
    <mergeCell ref="B595:C595"/>
    <mergeCell ref="C249:D249"/>
    <mergeCell ref="C291:D291"/>
    <mergeCell ref="C266:D266"/>
    <mergeCell ref="C259:D259"/>
    <mergeCell ref="C264:D264"/>
    <mergeCell ref="C265:D265"/>
    <mergeCell ref="C351:D351"/>
    <mergeCell ref="B338:D338"/>
    <mergeCell ref="C278:D278"/>
    <mergeCell ref="B602:D602"/>
    <mergeCell ref="B604:D604"/>
    <mergeCell ref="B607:D607"/>
    <mergeCell ref="C618:D618"/>
    <mergeCell ref="J595:L595"/>
    <mergeCell ref="B7:D7"/>
    <mergeCell ref="B9:D9"/>
    <mergeCell ref="B12:D12"/>
    <mergeCell ref="C22:D22"/>
    <mergeCell ref="C28:D28"/>
    <mergeCell ref="C33:D33"/>
    <mergeCell ref="C39:D39"/>
    <mergeCell ref="C184:D184"/>
    <mergeCell ref="C263:D263"/>
    <mergeCell ref="C187:D187"/>
    <mergeCell ref="C193:D193"/>
    <mergeCell ref="C200:D200"/>
    <mergeCell ref="C222:D222"/>
    <mergeCell ref="C228:D228"/>
    <mergeCell ref="C231:D231"/>
    <mergeCell ref="C250:D250"/>
    <mergeCell ref="C251:D251"/>
    <mergeCell ref="C232:D232"/>
    <mergeCell ref="C233:D233"/>
    <mergeCell ref="C218:D218"/>
    <mergeCell ref="C287:D287"/>
    <mergeCell ref="C269:D269"/>
    <mergeCell ref="C252:D252"/>
    <mergeCell ref="C270:D270"/>
    <mergeCell ref="B169:D169"/>
    <mergeCell ref="B171:D171"/>
    <mergeCell ref="B174:D174"/>
    <mergeCell ref="C199:D199"/>
    <mergeCell ref="C235:D235"/>
    <mergeCell ref="C234:D234"/>
    <mergeCell ref="C399:D399"/>
    <mergeCell ref="C281:D281"/>
    <mergeCell ref="B305:D305"/>
    <mergeCell ref="C386:D386"/>
    <mergeCell ref="C378:D378"/>
    <mergeCell ref="B340:D340"/>
    <mergeCell ref="C381:D381"/>
    <mergeCell ref="B343:D343"/>
    <mergeCell ref="B334:D334"/>
    <mergeCell ref="C282:D282"/>
    <mergeCell ref="B300:D300"/>
    <mergeCell ref="B302:D302"/>
    <mergeCell ref="B423:D423"/>
    <mergeCell ref="C416:D416"/>
    <mergeCell ref="C395:D395"/>
    <mergeCell ref="C402:D402"/>
    <mergeCell ref="C414:D414"/>
    <mergeCell ref="C415:D415"/>
    <mergeCell ref="C389:D389"/>
    <mergeCell ref="C392:D392"/>
    <mergeCell ref="B441:D441"/>
    <mergeCell ref="B425:D425"/>
    <mergeCell ref="B428:D428"/>
    <mergeCell ref="B439:D439"/>
    <mergeCell ref="C451:D451"/>
    <mergeCell ref="C365:D365"/>
    <mergeCell ref="C373:D373"/>
    <mergeCell ref="C413:D413"/>
    <mergeCell ref="C412:D412"/>
    <mergeCell ref="C396:D396"/>
    <mergeCell ref="C455:D455"/>
    <mergeCell ref="C458:D458"/>
    <mergeCell ref="C461:D461"/>
    <mergeCell ref="C468:D468"/>
    <mergeCell ref="C471:D471"/>
    <mergeCell ref="B444:D444"/>
    <mergeCell ref="C534:D534"/>
    <mergeCell ref="C525:D525"/>
    <mergeCell ref="I594:L594"/>
    <mergeCell ref="B594:C594"/>
    <mergeCell ref="C556:D556"/>
    <mergeCell ref="C487:D487"/>
    <mergeCell ref="C492:D492"/>
    <mergeCell ref="C521:D521"/>
    <mergeCell ref="C514:D514"/>
    <mergeCell ref="C502:D502"/>
    <mergeCell ref="C493:D493"/>
    <mergeCell ref="I593:L593"/>
    <mergeCell ref="I591:L591"/>
    <mergeCell ref="C506:D506"/>
    <mergeCell ref="C511:D511"/>
    <mergeCell ref="I590:L590"/>
    <mergeCell ref="C526:D526"/>
    <mergeCell ref="C581:D581"/>
    <mergeCell ref="C576:D576"/>
    <mergeCell ref="C531:D531"/>
    <mergeCell ref="B769:D769"/>
    <mergeCell ref="B771:D771"/>
    <mergeCell ref="B774:D774"/>
    <mergeCell ref="C785:D785"/>
    <mergeCell ref="C788:D788"/>
    <mergeCell ref="C794:D794"/>
    <mergeCell ref="C800:D800"/>
    <mergeCell ref="C801:D801"/>
    <mergeCell ref="C819:D819"/>
    <mergeCell ref="C823:D823"/>
    <mergeCell ref="C829:D829"/>
    <mergeCell ref="C832:D832"/>
    <mergeCell ref="C833:D833"/>
    <mergeCell ref="C834:D834"/>
    <mergeCell ref="C835:D835"/>
    <mergeCell ref="C836:D836"/>
    <mergeCell ref="C850:D850"/>
    <mergeCell ref="C851:D851"/>
    <mergeCell ref="C852:D852"/>
    <mergeCell ref="C853:D853"/>
    <mergeCell ref="C860:D860"/>
    <mergeCell ref="C864:D864"/>
    <mergeCell ref="C865:D865"/>
    <mergeCell ref="C866:D866"/>
    <mergeCell ref="C867:D867"/>
    <mergeCell ref="C870:D870"/>
    <mergeCell ref="C871:D871"/>
    <mergeCell ref="C879:D879"/>
    <mergeCell ref="C882:D882"/>
    <mergeCell ref="C883:D883"/>
    <mergeCell ref="C888:D888"/>
    <mergeCell ref="C892:D892"/>
    <mergeCell ref="B900:D900"/>
    <mergeCell ref="B902:D902"/>
    <mergeCell ref="B905:D905"/>
    <mergeCell ref="B933:D933"/>
    <mergeCell ref="E19:H19"/>
    <mergeCell ref="E178:H178"/>
    <mergeCell ref="E347:H347"/>
    <mergeCell ref="E448:H448"/>
    <mergeCell ref="E611:H611"/>
    <mergeCell ref="E778:H778"/>
  </mergeCells>
  <conditionalFormatting sqref="E437:L437 E588:L588">
    <cfRule type="cellIs" priority="211" dxfId="52" operator="notEqual" stopIfTrue="1">
      <formula>0</formula>
    </cfRule>
  </conditionalFormatting>
  <conditionalFormatting sqref="E307 E609 E15:G15 E176 E345 E430 E446 E17 E740:F740 E907:F907 E776">
    <cfRule type="cellIs" priority="141" dxfId="45" operator="equal" stopIfTrue="1">
      <formula>98</formula>
    </cfRule>
    <cfRule type="cellIs" priority="142" dxfId="46" operator="equal" stopIfTrue="1">
      <formula>96</formula>
    </cfRule>
    <cfRule type="cellIs" priority="143" dxfId="47" operator="equal" stopIfTrue="1">
      <formula>42</formula>
    </cfRule>
    <cfRule type="cellIs" priority="144" dxfId="48" operator="equal" stopIfTrue="1">
      <formula>97</formula>
    </cfRule>
    <cfRule type="cellIs" priority="145" dxfId="49" operator="equal" stopIfTrue="1">
      <formula>33</formula>
    </cfRule>
  </conditionalFormatting>
  <conditionalFormatting sqref="F174 F607 F738 F305 F343 F428 F444 F774 F905">
    <cfRule type="cellIs" priority="135" dxfId="53" operator="equal" stopIfTrue="1">
      <formula>0</formula>
    </cfRule>
  </conditionalFormatting>
  <conditionalFormatting sqref="H15 F609 F176 F307 F345 F430 F446 F776">
    <cfRule type="cellIs" priority="88" dxfId="49" operator="equal" stopIfTrue="1">
      <formula>"ЧУЖДИ СРЕДСТВА"</formula>
    </cfRule>
    <cfRule type="cellIs" priority="89" dxfId="48" operator="equal" stopIfTrue="1">
      <formula>"СЕС - ДМП"</formula>
    </cfRule>
    <cfRule type="cellIs" priority="90" dxfId="47" operator="equal" stopIfTrue="1">
      <formula>"СЕС - РА"</formula>
    </cfRule>
    <cfRule type="cellIs" priority="91" dxfId="46" operator="equal" stopIfTrue="1">
      <formula>"СЕС - ДЕС"</formula>
    </cfRule>
    <cfRule type="cellIs" priority="93" dxfId="45" operator="equal" stopIfTrue="1">
      <formula>"СЕС - КСФ"</formula>
    </cfRule>
  </conditionalFormatting>
  <conditionalFormatting sqref="D437 D588">
    <cfRule type="cellIs" priority="22" dxfId="50" operator="notEqual" stopIfTrue="1">
      <formula>0</formula>
    </cfRule>
  </conditionalFormatting>
  <conditionalFormatting sqref="D729">
    <cfRule type="cellIs" priority="259" dxfId="54" operator="equal" stopIfTrue="1">
      <formula>0</formula>
    </cfRule>
  </conditionalFormatting>
  <conditionalFormatting sqref="D616">
    <cfRule type="cellIs" priority="260" dxfId="17" operator="notEqual" stopIfTrue="1">
      <formula>"ИЗБЕРЕТЕ ДЕЙНОСТ"</formula>
    </cfRule>
  </conditionalFormatting>
  <conditionalFormatting sqref="C616">
    <cfRule type="cellIs" priority="261" dxfId="17" operator="notEqual" stopIfTrue="1">
      <formula>0</formula>
    </cfRule>
  </conditionalFormatting>
  <conditionalFormatting sqref="D896">
    <cfRule type="cellIs" priority="15" dxfId="55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dataValidations count="14">
    <dataValidation type="whole" operator="lessThan" allowBlank="1" showInputMessage="1" showErrorMessage="1" error="Въвежда се цяло число!" sqref="E452:E454 L412:L415 E412:E415 L403:L408 E403:E408 L400:L401 E400:E401 L397:L398 E397:E398 L393:L395 E393:E395 L390:L391 E390:E391 L387:L388 E387:E388 L382:L385 E382:E385 L379:L380 E379:E380 L374:L377 E374:E377 L366:L372 E366:E372 L352:L364 E352:E364 K49:L49 L132:L133 F453 K155:K163 K146 H146 K137 H137 K134 H134 I134:I163 F134:G163 H132 K132 G91:G132 I104:I131 K120 F104:F131 H120 K116 H116 K109 H109 K105 H105 I99:I101 F99:F101 H91:I91 E516:E520 H155:H163 K91 I86:I89 F86:F89 G83:G88 K87 F49:I49 E535:E555 E22:E54 L69:L71 L90 E55:L55 E456:E457 E462:E467 E459:E460 E469:E470 E472:E486 E488:E491 E494:E501 E503:E505 E507:E510 E512:E513 F91 E522:E525 E527:E530 E532:E533 J25 F22:I22 K22 G25 F28:H28 K33 F33:I33 F39:I39 K39 K44 F44:I44 E56:E163 F58:I58 K58 K62 F62:I62 F72 G71:G73 H72:I72 K72">
      <formula1>99999999999999900</formula1>
    </dataValidation>
    <dataValidation type="whole" operator="lessThan" allowBlank="1" showInputMessage="1" showErrorMessage="1" error="Въвежда се цяло число!" sqref="I75:I81 F75:G81 H87">
      <formula1>99999999999999900</formula1>
    </dataValidation>
    <dataValidation errorStyle="information" type="whole" operator="greaterThan" allowBlank="1" showInputMessage="1" showErrorMessage="1" error="Въвежда се положително число !" sqref="D371">
      <formula1>0</formula1>
    </dataValidation>
    <dataValidation type="whole" operator="lessThan" allowBlank="1" showInputMessage="1" showErrorMessage="1" error="Въвежда се цяло число!" sqref="K400:K401 E705:I711 E701:I703 E694:I699 E687:I692 E677:I685 K657:K661 E663:I668 E657:I661 E653:I655 E635:I651 F586:J586 E722:I724 E619:I620 E717:I720 K717:K720 E713:I715 E880:I882 L725 E892:L892 K677:K685 E884:I887 E802:I818 E820:I822 E824:I828 E830:I835 K824:K828 E844:I852 E854:I859 E861:I866 E868:I870 E872:I878 E789:I793 E837:I842 J795:J799 K884:K887 K820:K822 K795:K800 K830:K835 K837:K842 K854:K859 K861:K866 K868:K870 K872:K878 K880:K882 K789:K793 K802:K818 K786:K787 K889:K891 H138:H145 K135:K136 F352:K364 F400:I401 K366:K372 J366:J367 F379:K380 H147:H154 K382:K385 K138:K145 F390:K391 F397:K398 K393:K395 H135:H136 F415:G415 J415 H417:I418 H452:I454 K582:K586 K452:K454 H456:I457 K456:K457 H459:I460 K462:K467 F466:G466 K472:K486 F484:G486 H494:I501 K494:K501 H503:I505 K507:K510 F510:G510 F512:K513 K515:K520 H527:I530 K527:K530 H532:I533 F403:K408 E622:I626 K147:K154 F366:I372 F374:K377 F382:I385 F387:I388 K387:K388 F393:I395 H557:I575 K557:K575 E670:I675 H535:H555 F539:G546">
      <formula1>999999999999999000</formula1>
    </dataValidation>
    <dataValidation type="whole" operator="lessThan" allowBlank="1" showInputMessage="1" showErrorMessage="1" error="Въвежда се цяло число!" sqref="J537 K722:K725 K619:K620 K635:K651 K622:K626 K713:K715 K705:K711 K701:K703 K694:K699 K687:K692 K670:K675 K663:K668 K628:K633 K653:K655 E725:J725 K844:K852 E889:I891 F23:F27 G26:G27 G23:G24 H23:I27 K23:K27 J23:J24 J26:J27 F29:K32 F34:K38 F40:K43 F45:K48 F50:F54 H50:I54 K50:K54 F56:K57 F59:K61 F63:K70 F71 H71:I71 K71 F73:F74 G74:K74 H73:I73 K73 K83:K86 K75:K81 H75:H81 H83:H86 F82:K82 F83:F85 I83:I85 H88:H89 K88:K89 G89 J89 F90:K90 K92:K104 H92:H104 F92:F98 I92:I98 F102:F103 I102:I103 H106:H108 K106:K108 H110:H115 K110:K115 H117:H119 K117:K119 H121:H131 K121:K131 F132:F133 I132:I133 G133:H133 J133:K133 K412:K415 H412:I415 K417:K418 K459:K460 H462:I467 J466 F469:K470 H472:I486 J484:J486 F488:K492 K503:K505 H507:I510 J510 H516:I520 E515:J515 F522:K525 K532:K533 K535:K555 I535:I538 I539:J546 F552:G553 J552:J553 I547:I555 F577:K580 E582:I585 E628:I633 J677:J682 E795:I800 J844:J849">
      <formula1>999999999999999000</formula1>
    </dataValidation>
    <dataValidation type="whole" operator="lessThan" allowBlank="1" showInputMessage="1" showErrorMessage="1" error="Въвежда се цяло число!" sqref="E786:I787">
      <formula1>999999999999999000</formula1>
    </dataValidation>
    <dataValidation type="whole" operator="lessThan" allowBlank="1" showInputMessage="1" showErrorMessage="1" error="Въвежда се цяло яисло!" sqref="E417:G418 E577:E580 F547:G551 E557:G575 F456:G457 F459:G460 F412:G414 F467:G467 F462:G465 F472:G483 F532:G533 F503:G505 F507:G509 F527:G530 F554:G555 F452:G452 F454:G454 F494:G501 F516:G520 F535:G538 E586">
      <formula1>999999999999999000000</formula1>
    </dataValidation>
    <dataValidation errorStyle="information" operator="lessThan" allowBlank="1" showInputMessage="1" showErrorMessage="1" error="Въвежда се отрицателно число !" sqref="D393:D394"/>
    <dataValidation type="list" allowBlank="1" showInputMessage="1" showErrorMessage="1" promptTitle="ВЪВЕДЕТЕ ДЕЙНОСТ" sqref="D616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4 D781">
      <formula1>OP_LIST</formula1>
    </dataValidation>
    <dataValidation errorStyle="information" type="whole" operator="lessThan" allowBlank="1" showInputMessage="1" showErrorMessage="1" error="Въвежда се отрицателно число !" sqref="E392:L392">
      <formula1>0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916:H918 E749:H751"/>
    <dataValidation allowBlank="1" showInputMessage="1" showErrorMessage="1" prompt="Щатни бройки - без бройките за дейности, финансирани по единни разходни стандарти.&#10;&#10;" sqref="E910:H912 E743:H745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913:H915 E746:H748"/>
  </dataValidations>
  <hyperlinks>
    <hyperlink ref="J595" r:id="rId1" display="pgt_slivnitsa@abv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V296"/>
  <sheetViews>
    <sheetView zoomScale="70" zoomScaleNormal="70" zoomScalePageLayoutView="0" workbookViewId="0" topLeftCell="A1">
      <selection activeCell="K4" sqref="A1:IV16384"/>
    </sheetView>
  </sheetViews>
  <sheetFormatPr defaultColWidth="5.125" defaultRowHeight="12.75"/>
  <cols>
    <col min="1" max="8" width="5.125" style="28" customWidth="1"/>
    <col min="9" max="9" width="10.375" style="29" customWidth="1"/>
    <col min="10" max="10" width="15.75390625" style="29" customWidth="1"/>
    <col min="11" max="11" width="96.25390625" style="30" customWidth="1"/>
    <col min="12" max="12" width="18.75390625" style="31" bestFit="1" customWidth="1"/>
    <col min="13" max="13" width="16.875" style="31" customWidth="1"/>
    <col min="14" max="14" width="16.375" style="31" customWidth="1"/>
    <col min="15" max="15" width="17.25390625" style="31" customWidth="1"/>
    <col min="16" max="16" width="14.75390625" style="31" customWidth="1"/>
    <col min="17" max="17" width="13.625" style="207" customWidth="1"/>
    <col min="18" max="18" width="17.25390625" style="31" bestFit="1" customWidth="1"/>
    <col min="19" max="19" width="16.875" style="207" bestFit="1" customWidth="1"/>
    <col min="20" max="16384" width="5.125" style="32" customWidth="1"/>
  </cols>
  <sheetData>
    <row r="1" spans="1:9" ht="12.75">
      <c r="A1" s="28" t="s">
        <v>861</v>
      </c>
      <c r="B1" s="28">
        <v>169</v>
      </c>
      <c r="I1" s="28"/>
    </row>
    <row r="2" spans="1:9" ht="12.75">
      <c r="A2" s="28" t="s">
        <v>862</v>
      </c>
      <c r="B2" s="28" t="s">
        <v>1907</v>
      </c>
      <c r="I2" s="28"/>
    </row>
    <row r="3" spans="1:9" ht="12.75">
      <c r="A3" s="28" t="s">
        <v>863</v>
      </c>
      <c r="B3" s="28" t="s">
        <v>1905</v>
      </c>
      <c r="I3" s="28"/>
    </row>
    <row r="4" spans="1:9" ht="15.75">
      <c r="A4" s="28" t="s">
        <v>864</v>
      </c>
      <c r="B4" s="28" t="s">
        <v>336</v>
      </c>
      <c r="C4" s="33"/>
      <c r="I4" s="28"/>
    </row>
    <row r="5" spans="1:3" ht="31.5" customHeight="1">
      <c r="A5" s="28" t="s">
        <v>865</v>
      </c>
      <c r="B5" s="235"/>
      <c r="C5" s="235"/>
    </row>
    <row r="6" spans="1:2" ht="12.75">
      <c r="A6" s="34"/>
      <c r="B6" s="35"/>
    </row>
    <row r="7" ht="12.75"/>
    <row r="8" spans="2:9" ht="12.75">
      <c r="B8" s="28" t="s">
        <v>1906</v>
      </c>
      <c r="I8" s="28"/>
    </row>
    <row r="9" ht="12.75">
      <c r="I9" s="28"/>
    </row>
    <row r="10" ht="12.75">
      <c r="I10" s="28"/>
    </row>
    <row r="11" spans="1:21" ht="18">
      <c r="A11" s="28" t="s">
        <v>315</v>
      </c>
      <c r="H11" s="768"/>
      <c r="I11" s="36"/>
      <c r="J11" s="36"/>
      <c r="K11" s="36"/>
      <c r="L11" s="37"/>
      <c r="M11" s="37"/>
      <c r="N11" s="37"/>
      <c r="O11" s="37"/>
      <c r="P11" s="37"/>
      <c r="Q11" s="208"/>
      <c r="R11" s="37"/>
      <c r="S11" s="208"/>
      <c r="T11" s="38"/>
      <c r="U11" s="38"/>
    </row>
    <row r="12" spans="1:21" ht="15">
      <c r="A12" s="28">
        <v>1</v>
      </c>
      <c r="H12" s="768"/>
      <c r="I12" s="1114"/>
      <c r="J12" s="1114"/>
      <c r="K12" s="1134"/>
      <c r="L12" s="14"/>
      <c r="M12" s="14"/>
      <c r="N12" s="14"/>
      <c r="O12" s="14"/>
      <c r="P12" s="14"/>
      <c r="Q12" s="14"/>
      <c r="R12" s="14"/>
      <c r="S12" s="14"/>
      <c r="T12" s="1479">
        <f>(IF($E141&lt;&gt;0,$K$2,IF($F141&lt;&gt;0,$K$2,IF($G141&lt;&gt;0,$K$2,IF($H141&lt;&gt;0,$K$2,IF($I141&lt;&gt;0,$K$2,IF($J141&lt;&gt;0,$K$2,"")))))))</f>
        <v>0</v>
      </c>
      <c r="U12" s="537"/>
    </row>
    <row r="13" spans="1:21" ht="15">
      <c r="A13" s="28">
        <v>2</v>
      </c>
      <c r="H13" s="768"/>
      <c r="I13" s="1114"/>
      <c r="J13" s="1135"/>
      <c r="K13" s="1136"/>
      <c r="L13" s="14"/>
      <c r="M13" s="14"/>
      <c r="N13" s="14"/>
      <c r="O13" s="14"/>
      <c r="P13" s="14"/>
      <c r="Q13" s="14"/>
      <c r="R13" s="14"/>
      <c r="S13" s="14"/>
      <c r="T13" s="1479">
        <f>(IF($E141&lt;&gt;0,$K$2,IF($F141&lt;&gt;0,$K$2,IF($G141&lt;&gt;0,$K$2,IF($H141&lt;&gt;0,$K$2,IF($I141&lt;&gt;0,$K$2,IF($J141&lt;&gt;0,$K$2,"")))))))</f>
        <v>0</v>
      </c>
      <c r="U13" s="537"/>
    </row>
    <row r="14" spans="1:21" ht="20.25" customHeight="1">
      <c r="A14" s="28">
        <v>3</v>
      </c>
      <c r="H14" s="768"/>
      <c r="I14" s="1749">
        <f>$B$7</f>
        <v>0</v>
      </c>
      <c r="J14" s="1750"/>
      <c r="K14" s="1750"/>
      <c r="L14" s="1137"/>
      <c r="M14" s="1137"/>
      <c r="N14" s="1138"/>
      <c r="O14" s="1138"/>
      <c r="P14" s="1138"/>
      <c r="Q14" s="1138"/>
      <c r="R14" s="1138"/>
      <c r="S14" s="1138"/>
      <c r="T14" s="1479">
        <f>(IF($E141&lt;&gt;0,$K$2,IF($F141&lt;&gt;0,$K$2,IF($G141&lt;&gt;0,$K$2,IF($H141&lt;&gt;0,$K$2,IF($I141&lt;&gt;0,$K$2,IF($J141&lt;&gt;0,$K$2,"")))))))</f>
        <v>0</v>
      </c>
      <c r="U14" s="537"/>
    </row>
    <row r="15" spans="1:21" ht="18.75" customHeight="1">
      <c r="A15" s="28">
        <v>4</v>
      </c>
      <c r="H15" s="768"/>
      <c r="I15" s="765"/>
      <c r="J15" s="1112"/>
      <c r="K15" s="1139"/>
      <c r="L15" s="1140" t="s">
        <v>564</v>
      </c>
      <c r="M15" s="1140" t="s">
        <v>1377</v>
      </c>
      <c r="N15" s="766"/>
      <c r="O15" s="766"/>
      <c r="P15" s="766"/>
      <c r="Q15" s="1141" t="s">
        <v>467</v>
      </c>
      <c r="R15" s="1142"/>
      <c r="S15" s="1143"/>
      <c r="T15" s="1479">
        <f>(IF($E141&lt;&gt;0,$K$2,IF($F141&lt;&gt;0,$K$2,IF($G141&lt;&gt;0,$K$2,IF($H141&lt;&gt;0,$K$2,IF($I141&lt;&gt;0,$K$2,IF($J141&lt;&gt;0,$K$2,"")))))))</f>
        <v>0</v>
      </c>
      <c r="U15" s="537"/>
    </row>
    <row r="16" spans="1:21" ht="27" customHeight="1">
      <c r="A16" s="28">
        <v>5</v>
      </c>
      <c r="H16" s="768"/>
      <c r="I16" s="1751">
        <f>$B$9</f>
        <v>0</v>
      </c>
      <c r="J16" s="1752"/>
      <c r="K16" s="1753"/>
      <c r="L16" s="1059">
        <f>$E$9</f>
        <v>0</v>
      </c>
      <c r="M16" s="1144">
        <f>$F$9</f>
        <v>0</v>
      </c>
      <c r="N16" s="766"/>
      <c r="O16" s="766"/>
      <c r="P16" s="766"/>
      <c r="Q16" s="766"/>
      <c r="R16" s="766"/>
      <c r="S16" s="766"/>
      <c r="T16" s="1479">
        <f>(IF($E141&lt;&gt;0,$K$2,IF($F141&lt;&gt;0,$K$2,IF($G141&lt;&gt;0,$K$2,IF($H141&lt;&gt;0,$K$2,IF($I141&lt;&gt;0,$K$2,IF($J141&lt;&gt;0,$K$2,"")))))))</f>
        <v>0</v>
      </c>
      <c r="U16" s="537"/>
    </row>
    <row r="17" spans="1:21" ht="15">
      <c r="A17" s="28">
        <v>6</v>
      </c>
      <c r="H17" s="768"/>
      <c r="I17" s="1145">
        <f>$B$10</f>
        <v>0</v>
      </c>
      <c r="J17" s="765"/>
      <c r="K17" s="1115"/>
      <c r="L17" s="1146"/>
      <c r="M17" s="1146"/>
      <c r="N17" s="766"/>
      <c r="O17" s="766"/>
      <c r="P17" s="766"/>
      <c r="Q17" s="766"/>
      <c r="R17" s="766"/>
      <c r="S17" s="766"/>
      <c r="T17" s="1479">
        <f>(IF($E141&lt;&gt;0,$K$2,IF($F141&lt;&gt;0,$K$2,IF($G141&lt;&gt;0,$K$2,IF($H141&lt;&gt;0,$K$2,IF($I141&lt;&gt;0,$K$2,IF($J141&lt;&gt;0,$K$2,"")))))))</f>
        <v>0</v>
      </c>
      <c r="U17" s="537"/>
    </row>
    <row r="18" spans="1:21" ht="6" customHeight="1">
      <c r="A18" s="28">
        <v>7</v>
      </c>
      <c r="H18" s="768"/>
      <c r="I18" s="1145"/>
      <c r="J18" s="765"/>
      <c r="K18" s="1115"/>
      <c r="L18" s="1145"/>
      <c r="M18" s="765"/>
      <c r="N18" s="766"/>
      <c r="O18" s="766"/>
      <c r="P18" s="766"/>
      <c r="Q18" s="766"/>
      <c r="R18" s="766"/>
      <c r="S18" s="766"/>
      <c r="T18" s="1479">
        <f>(IF($E141&lt;&gt;0,$K$2,IF($F141&lt;&gt;0,$K$2,IF($G141&lt;&gt;0,$K$2,IF($H141&lt;&gt;0,$K$2,IF($I141&lt;&gt;0,$K$2,IF($J141&lt;&gt;0,$K$2,"")))))))</f>
        <v>0</v>
      </c>
      <c r="U18" s="537"/>
    </row>
    <row r="19" spans="1:21" ht="27" customHeight="1">
      <c r="A19" s="28">
        <v>8</v>
      </c>
      <c r="H19" s="768"/>
      <c r="I19" s="1754">
        <f>$B$12</f>
        <v>0</v>
      </c>
      <c r="J19" s="1755"/>
      <c r="K19" s="1756"/>
      <c r="L19" s="1147" t="s">
        <v>359</v>
      </c>
      <c r="M19" s="1148">
        <f>$F$12</f>
        <v>0</v>
      </c>
      <c r="N19" s="1149"/>
      <c r="O19" s="1149"/>
      <c r="P19" s="1149"/>
      <c r="Q19" s="766"/>
      <c r="R19" s="766"/>
      <c r="S19" s="766"/>
      <c r="T19" s="1479">
        <f>(IF($E141&lt;&gt;0,$K$2,IF($F141&lt;&gt;0,$K$2,IF($G141&lt;&gt;0,$K$2,IF($H141&lt;&gt;0,$K$2,IF($I141&lt;&gt;0,$K$2,IF($J141&lt;&gt;0,$K$2,"")))))))</f>
        <v>0</v>
      </c>
      <c r="U19" s="537"/>
    </row>
    <row r="20" spans="1:21" ht="15.75">
      <c r="A20" s="28">
        <v>9</v>
      </c>
      <c r="H20" s="768"/>
      <c r="I20" s="1150">
        <f>$B$13</f>
        <v>0</v>
      </c>
      <c r="J20" s="765"/>
      <c r="K20" s="1115"/>
      <c r="L20" s="1151"/>
      <c r="M20" s="1152"/>
      <c r="N20" s="766"/>
      <c r="O20" s="766"/>
      <c r="P20" s="766"/>
      <c r="Q20" s="766"/>
      <c r="R20" s="766"/>
      <c r="S20" s="766"/>
      <c r="T20" s="1479">
        <f>(IF($E141&lt;&gt;0,$K$2,IF($F141&lt;&gt;0,$K$2,IF($G141&lt;&gt;0,$K$2,IF($H141&lt;&gt;0,$K$2,IF($I141&lt;&gt;0,$K$2,IF($J141&lt;&gt;0,$K$2,"")))))))</f>
        <v>0</v>
      </c>
      <c r="U20" s="537"/>
    </row>
    <row r="21" spans="1:21" ht="21.75" customHeight="1">
      <c r="A21" s="28">
        <v>10</v>
      </c>
      <c r="H21" s="768"/>
      <c r="I21" s="1153"/>
      <c r="J21" s="766"/>
      <c r="K21" s="1154" t="s">
        <v>479</v>
      </c>
      <c r="L21" s="1155">
        <f>$E$15</f>
        <v>0</v>
      </c>
      <c r="M21" s="1462">
        <f>$F$15</f>
        <v>0</v>
      </c>
      <c r="N21" s="766"/>
      <c r="O21" s="766"/>
      <c r="P21" s="766"/>
      <c r="Q21" s="1156"/>
      <c r="R21" s="766"/>
      <c r="S21" s="1156"/>
      <c r="T21" s="1479">
        <f>(IF($E141&lt;&gt;0,$K$2,IF($F141&lt;&gt;0,$K$2,IF($G141&lt;&gt;0,$K$2,IF($H141&lt;&gt;0,$K$2,IF($I141&lt;&gt;0,$K$2,IF($J141&lt;&gt;0,$K$2,"")))))))</f>
        <v>0</v>
      </c>
      <c r="U21" s="537"/>
    </row>
    <row r="22" spans="1:21" ht="16.5" thickBot="1">
      <c r="A22" s="28">
        <v>11</v>
      </c>
      <c r="H22" s="768"/>
      <c r="I22" s="765"/>
      <c r="J22" s="1112"/>
      <c r="K22" s="1139"/>
      <c r="L22" s="1152"/>
      <c r="M22" s="1157"/>
      <c r="N22" s="1158"/>
      <c r="O22" s="1158"/>
      <c r="P22" s="1158"/>
      <c r="Q22" s="1158"/>
      <c r="R22" s="1158"/>
      <c r="S22" s="1159" t="s">
        <v>567</v>
      </c>
      <c r="T22" s="1479">
        <f>(IF($E141&lt;&gt;0,$K$2,IF($F141&lt;&gt;0,$K$2,IF($G141&lt;&gt;0,$K$2,IF($H141&lt;&gt;0,$K$2,IF($I141&lt;&gt;0,$K$2,IF($J141&lt;&gt;0,$K$2,"")))))))</f>
        <v>0</v>
      </c>
      <c r="U22" s="537"/>
    </row>
    <row r="23" spans="1:21" ht="34.5" customHeight="1" thickBot="1">
      <c r="A23" s="28">
        <v>12</v>
      </c>
      <c r="H23" s="768"/>
      <c r="I23" s="1160"/>
      <c r="J23" s="1161"/>
      <c r="K23" s="1162" t="s">
        <v>866</v>
      </c>
      <c r="L23" s="1818" t="s">
        <v>1933</v>
      </c>
      <c r="M23" s="1819"/>
      <c r="N23" s="1819"/>
      <c r="O23" s="1820"/>
      <c r="P23" s="1816" t="s">
        <v>1934</v>
      </c>
      <c r="Q23" s="1817"/>
      <c r="R23" s="1817"/>
      <c r="S23" s="1671"/>
      <c r="T23" s="1479">
        <f>(IF($E141&lt;&gt;0,$K$2,IF($F141&lt;&gt;0,$K$2,IF($G141&lt;&gt;0,$K$2,IF($H141&lt;&gt;0,$K$2,IF($I141&lt;&gt;0,$K$2,IF($J141&lt;&gt;0,$K$2,"")))))))</f>
        <v>0</v>
      </c>
      <c r="U23" s="537"/>
    </row>
    <row r="24" spans="1:21" ht="58.5" customHeight="1">
      <c r="A24" s="28">
        <v>13</v>
      </c>
      <c r="H24" s="768"/>
      <c r="I24" s="1166" t="s">
        <v>1431</v>
      </c>
      <c r="J24" s="1167" t="s">
        <v>571</v>
      </c>
      <c r="K24" s="1566" t="s">
        <v>867</v>
      </c>
      <c r="L24" s="1632" t="s">
        <v>1923</v>
      </c>
      <c r="M24" s="1573" t="s">
        <v>1924</v>
      </c>
      <c r="N24" s="1574" t="s">
        <v>1925</v>
      </c>
      <c r="O24" s="1575" t="s">
        <v>1926</v>
      </c>
      <c r="P24" s="1587" t="s">
        <v>1927</v>
      </c>
      <c r="Q24" s="1588" t="s">
        <v>1928</v>
      </c>
      <c r="R24" s="1589" t="s">
        <v>1929</v>
      </c>
      <c r="S24" s="1565" t="s">
        <v>1930</v>
      </c>
      <c r="T24" s="1479">
        <f>(IF($E141&lt;&gt;0,$K$2,IF($F141&lt;&gt;0,$K$2,IF($G141&lt;&gt;0,$K$2,IF($H141&lt;&gt;0,$K$2,IF($I141&lt;&gt;0,$K$2,IF($J141&lt;&gt;0,$K$2,"")))))))</f>
        <v>0</v>
      </c>
      <c r="U24" s="537"/>
    </row>
    <row r="25" spans="1:21" ht="18">
      <c r="A25" s="28">
        <v>14</v>
      </c>
      <c r="H25" s="768"/>
      <c r="I25" s="1174"/>
      <c r="J25" s="1175"/>
      <c r="K25" s="1567" t="s">
        <v>1023</v>
      </c>
      <c r="L25" s="1591" t="s">
        <v>1883</v>
      </c>
      <c r="M25" s="1597" t="s">
        <v>1884</v>
      </c>
      <c r="N25" s="1551" t="s">
        <v>874</v>
      </c>
      <c r="O25" s="762" t="s">
        <v>875</v>
      </c>
      <c r="P25" s="760" t="s">
        <v>846</v>
      </c>
      <c r="Q25" s="762" t="s">
        <v>334</v>
      </c>
      <c r="R25" s="761" t="s">
        <v>1920</v>
      </c>
      <c r="S25" s="762" t="s">
        <v>1919</v>
      </c>
      <c r="T25" s="1479">
        <f>(IF($E141&lt;&gt;0,$K$2,IF($F141&lt;&gt;0,$K$2,IF($G141&lt;&gt;0,$K$2,IF($H141&lt;&gt;0,$K$2,IF($I141&lt;&gt;0,$K$2,IF($J141&lt;&gt;0,$K$2,"")))))))</f>
        <v>0</v>
      </c>
      <c r="U25" s="537"/>
    </row>
    <row r="26" spans="1:21" ht="18.75" customHeight="1" thickBot="1">
      <c r="A26" s="28">
        <v>15</v>
      </c>
      <c r="H26" s="768"/>
      <c r="I26" s="1177"/>
      <c r="J26" s="1476">
        <f>VLOOKUP(K26,OP_LIST2,2,FALSE)</f>
        <v>0</v>
      </c>
      <c r="K26" s="1568" t="s">
        <v>1788</v>
      </c>
      <c r="L26" s="1592"/>
      <c r="M26" s="771"/>
      <c r="N26" s="1552"/>
      <c r="O26" s="436"/>
      <c r="P26" s="1178"/>
      <c r="Q26" s="769"/>
      <c r="R26" s="769"/>
      <c r="S26" s="770"/>
      <c r="T26" s="1479">
        <f>(IF($E141&lt;&gt;0,$K$2,IF($F141&lt;&gt;0,$K$2,IF($G141&lt;&gt;0,$K$2,IF($H141&lt;&gt;0,$K$2,IF($I141&lt;&gt;0,$K$2,IF($J141&lt;&gt;0,$K$2,"")))))))</f>
        <v>0</v>
      </c>
      <c r="U26" s="537"/>
    </row>
    <row r="27" spans="1:21" ht="18.75" customHeight="1" thickBot="1">
      <c r="A27" s="28">
        <v>16</v>
      </c>
      <c r="H27" s="768"/>
      <c r="I27" s="1179"/>
      <c r="J27" s="1478">
        <f>VLOOKUP(K28,EBK_DEIN2,2,FALSE)</f>
        <v>0</v>
      </c>
      <c r="K27" s="1569" t="s">
        <v>316</v>
      </c>
      <c r="L27" s="1592"/>
      <c r="M27" s="771"/>
      <c r="N27" s="1553"/>
      <c r="O27" s="438"/>
      <c r="P27" s="1180"/>
      <c r="Q27" s="771"/>
      <c r="R27" s="771"/>
      <c r="S27" s="772"/>
      <c r="T27" s="1479">
        <f>(IF($E141&lt;&gt;0,$K$2,IF($F141&lt;&gt;0,$K$2,IF($G141&lt;&gt;0,$K$2,IF($H141&lt;&gt;0,$K$2,IF($I141&lt;&gt;0,$K$2,IF($J141&lt;&gt;0,$K$2,"")))))))</f>
        <v>0</v>
      </c>
      <c r="U27" s="537"/>
    </row>
    <row r="28" spans="1:21" ht="18.75" customHeight="1">
      <c r="A28" s="28">
        <v>17</v>
      </c>
      <c r="H28" s="768"/>
      <c r="I28" s="1181"/>
      <c r="J28" s="1182">
        <f>+J27</f>
        <v>0</v>
      </c>
      <c r="K28" s="1570" t="s">
        <v>1547</v>
      </c>
      <c r="L28" s="1592"/>
      <c r="M28" s="771"/>
      <c r="N28" s="1553"/>
      <c r="O28" s="438"/>
      <c r="P28" s="1180"/>
      <c r="Q28" s="771"/>
      <c r="R28" s="771"/>
      <c r="S28" s="772"/>
      <c r="T28" s="1479">
        <f>(IF($E141&lt;&gt;0,$K$2,IF($F141&lt;&gt;0,$K$2,IF($G141&lt;&gt;0,$K$2,IF($H141&lt;&gt;0,$K$2,IF($I141&lt;&gt;0,$K$2,IF($J141&lt;&gt;0,$K$2,"")))))))</f>
        <v>0</v>
      </c>
      <c r="U28" s="537"/>
    </row>
    <row r="29" spans="1:21" ht="15">
      <c r="A29" s="28">
        <v>18</v>
      </c>
      <c r="H29" s="768"/>
      <c r="I29" s="1183"/>
      <c r="J29" s="1184"/>
      <c r="K29" s="1571" t="s">
        <v>868</v>
      </c>
      <c r="L29" s="1592"/>
      <c r="M29" s="771"/>
      <c r="N29" s="1554"/>
      <c r="O29" s="1576"/>
      <c r="P29" s="1186"/>
      <c r="Q29" s="773"/>
      <c r="R29" s="773"/>
      <c r="S29" s="774"/>
      <c r="T29" s="1479">
        <f>(IF($E141&lt;&gt;0,$K$2,IF($F141&lt;&gt;0,$K$2,IF($G141&lt;&gt;0,$K$2,IF($H141&lt;&gt;0,$K$2,IF($I141&lt;&gt;0,$K$2,IF($J141&lt;&gt;0,$K$2,"")))))))</f>
        <v>0</v>
      </c>
      <c r="U29" s="537"/>
    </row>
    <row r="30" spans="1:21" ht="18.75" customHeight="1">
      <c r="A30" s="28">
        <v>19</v>
      </c>
      <c r="H30" s="768"/>
      <c r="I30" s="1187">
        <v>100</v>
      </c>
      <c r="J30" s="1766" t="s">
        <v>1024</v>
      </c>
      <c r="K30" s="1761"/>
      <c r="L30" s="1593">
        <f aca="true" t="shared" si="0" ref="L30:S30">SUM(L31:L32)</f>
        <v>0</v>
      </c>
      <c r="M30" s="1598">
        <f t="shared" si="0"/>
        <v>0</v>
      </c>
      <c r="N30" s="1555">
        <f t="shared" si="0"/>
        <v>0</v>
      </c>
      <c r="O30" s="1577">
        <f t="shared" si="0"/>
        <v>0</v>
      </c>
      <c r="P30" s="607">
        <f t="shared" si="0"/>
        <v>0</v>
      </c>
      <c r="Q30" s="608">
        <f t="shared" si="0"/>
        <v>0</v>
      </c>
      <c r="R30" s="608">
        <f t="shared" si="0"/>
        <v>0</v>
      </c>
      <c r="S30" s="609">
        <f t="shared" si="0"/>
        <v>0</v>
      </c>
      <c r="T30" s="1479">
        <f>(IF($E30&lt;&gt;0,$K$2,IF($F30&lt;&gt;0,$K$2,IF($G30&lt;&gt;0,$K$2,IF($H30&lt;&gt;0,$K$2,IF($I30&lt;&gt;0,$K$2,IF($J30&lt;&gt;0,$K$2,"")))))))</f>
        <v>0</v>
      </c>
      <c r="U30" s="538"/>
    </row>
    <row r="31" spans="1:21" ht="18.75" customHeight="1">
      <c r="A31" s="28">
        <v>20</v>
      </c>
      <c r="H31" s="768"/>
      <c r="I31" s="1188"/>
      <c r="J31" s="1189">
        <v>101</v>
      </c>
      <c r="K31" s="1190" t="s">
        <v>1025</v>
      </c>
      <c r="L31" s="1594">
        <f>M31+N31+O31</f>
        <v>0</v>
      </c>
      <c r="M31" s="1572"/>
      <c r="N31" s="1556"/>
      <c r="O31" s="1578"/>
      <c r="P31" s="578"/>
      <c r="Q31" s="579"/>
      <c r="R31" s="579"/>
      <c r="S31" s="580">
        <f>P31+Q31+R31</f>
        <v>0</v>
      </c>
      <c r="T31" s="1479">
        <f aca="true" t="shared" si="1" ref="T31:T94">(IF($E31&lt;&gt;0,$K$2,IF($F31&lt;&gt;0,$K$2,IF($G31&lt;&gt;0,$K$2,IF($H31&lt;&gt;0,$K$2,IF($I31&lt;&gt;0,$K$2,IF($J31&lt;&gt;0,$K$2,"")))))))</f>
        <v>0</v>
      </c>
      <c r="U31" s="538"/>
    </row>
    <row r="32" spans="1:21" ht="18.75" customHeight="1">
      <c r="A32" s="28">
        <v>21</v>
      </c>
      <c r="H32" s="768"/>
      <c r="I32" s="1188"/>
      <c r="J32" s="1191">
        <v>102</v>
      </c>
      <c r="K32" s="1192" t="s">
        <v>1026</v>
      </c>
      <c r="L32" s="1594">
        <f>M32+N32+O32</f>
        <v>0</v>
      </c>
      <c r="M32" s="1599"/>
      <c r="N32" s="1557"/>
      <c r="O32" s="1579"/>
      <c r="P32" s="588"/>
      <c r="Q32" s="589"/>
      <c r="R32" s="589"/>
      <c r="S32" s="580">
        <f aca="true" t="shared" si="2" ref="S32:S95">P32+Q32+R32</f>
        <v>0</v>
      </c>
      <c r="T32" s="1479">
        <f t="shared" si="1"/>
        <v>0</v>
      </c>
      <c r="U32" s="538"/>
    </row>
    <row r="33" spans="1:21" ht="18.75" customHeight="1">
      <c r="A33" s="28">
        <v>22</v>
      </c>
      <c r="H33" s="768"/>
      <c r="I33" s="1187">
        <v>200</v>
      </c>
      <c r="J33" s="1764" t="s">
        <v>1027</v>
      </c>
      <c r="K33" s="1764"/>
      <c r="L33" s="1595">
        <f aca="true" t="shared" si="3" ref="L33:S33">SUM(L34:L38)</f>
        <v>0</v>
      </c>
      <c r="M33" s="1598">
        <f t="shared" si="3"/>
        <v>0</v>
      </c>
      <c r="N33" s="1555">
        <f t="shared" si="3"/>
        <v>0</v>
      </c>
      <c r="O33" s="1577">
        <f t="shared" si="3"/>
        <v>0</v>
      </c>
      <c r="P33" s="607">
        <f t="shared" si="3"/>
        <v>0</v>
      </c>
      <c r="Q33" s="608">
        <f t="shared" si="3"/>
        <v>0</v>
      </c>
      <c r="R33" s="608">
        <f t="shared" si="3"/>
        <v>0</v>
      </c>
      <c r="S33" s="609">
        <f t="shared" si="3"/>
        <v>0</v>
      </c>
      <c r="T33" s="1479">
        <f t="shared" si="1"/>
        <v>0</v>
      </c>
      <c r="U33" s="538"/>
    </row>
    <row r="34" spans="1:21" ht="18.75" customHeight="1">
      <c r="A34" s="28">
        <v>23</v>
      </c>
      <c r="H34" s="768"/>
      <c r="I34" s="1193"/>
      <c r="J34" s="1189">
        <v>201</v>
      </c>
      <c r="K34" s="1190" t="s">
        <v>1028</v>
      </c>
      <c r="L34" s="1594">
        <f aca="true" t="shared" si="4" ref="L34:L97">M34+N34+O34</f>
        <v>0</v>
      </c>
      <c r="M34" s="1572"/>
      <c r="N34" s="1556"/>
      <c r="O34" s="1578"/>
      <c r="P34" s="578"/>
      <c r="Q34" s="579"/>
      <c r="R34" s="579"/>
      <c r="S34" s="580">
        <f t="shared" si="2"/>
        <v>0</v>
      </c>
      <c r="T34" s="1479">
        <f t="shared" si="1"/>
        <v>0</v>
      </c>
      <c r="U34" s="538"/>
    </row>
    <row r="35" spans="1:21" ht="18.75" customHeight="1">
      <c r="A35" s="28">
        <v>24</v>
      </c>
      <c r="H35" s="768"/>
      <c r="I35" s="1194"/>
      <c r="J35" s="1195">
        <v>202</v>
      </c>
      <c r="K35" s="1196" t="s">
        <v>1029</v>
      </c>
      <c r="L35" s="1594">
        <f t="shared" si="4"/>
        <v>0</v>
      </c>
      <c r="M35" s="1600"/>
      <c r="N35" s="1558"/>
      <c r="O35" s="1580"/>
      <c r="P35" s="581"/>
      <c r="Q35" s="582"/>
      <c r="R35" s="582"/>
      <c r="S35" s="580">
        <f t="shared" si="2"/>
        <v>0</v>
      </c>
      <c r="T35" s="1479">
        <f t="shared" si="1"/>
        <v>0</v>
      </c>
      <c r="U35" s="538"/>
    </row>
    <row r="36" spans="1:21" ht="18.75" customHeight="1">
      <c r="A36" s="28">
        <v>25</v>
      </c>
      <c r="H36" s="768"/>
      <c r="I36" s="1197"/>
      <c r="J36" s="1195">
        <v>205</v>
      </c>
      <c r="K36" s="1196" t="s">
        <v>723</v>
      </c>
      <c r="L36" s="1594">
        <f t="shared" si="4"/>
        <v>0</v>
      </c>
      <c r="M36" s="1600"/>
      <c r="N36" s="1558"/>
      <c r="O36" s="1580"/>
      <c r="P36" s="581"/>
      <c r="Q36" s="582"/>
      <c r="R36" s="582"/>
      <c r="S36" s="580">
        <f t="shared" si="2"/>
        <v>0</v>
      </c>
      <c r="T36" s="1479">
        <f t="shared" si="1"/>
        <v>0</v>
      </c>
      <c r="U36" s="538"/>
    </row>
    <row r="37" spans="1:21" ht="18.75" customHeight="1">
      <c r="A37" s="28">
        <v>26</v>
      </c>
      <c r="H37" s="768"/>
      <c r="I37" s="1197"/>
      <c r="J37" s="1195">
        <v>208</v>
      </c>
      <c r="K37" s="1198" t="s">
        <v>724</v>
      </c>
      <c r="L37" s="1594">
        <f t="shared" si="4"/>
        <v>0</v>
      </c>
      <c r="M37" s="1600"/>
      <c r="N37" s="1558"/>
      <c r="O37" s="1580"/>
      <c r="P37" s="581"/>
      <c r="Q37" s="582"/>
      <c r="R37" s="582"/>
      <c r="S37" s="580">
        <f t="shared" si="2"/>
        <v>0</v>
      </c>
      <c r="T37" s="1479">
        <f t="shared" si="1"/>
        <v>0</v>
      </c>
      <c r="U37" s="538"/>
    </row>
    <row r="38" spans="1:21" ht="18.75" customHeight="1">
      <c r="A38" s="28">
        <v>27</v>
      </c>
      <c r="H38" s="768"/>
      <c r="I38" s="1193"/>
      <c r="J38" s="1191">
        <v>209</v>
      </c>
      <c r="K38" s="1199" t="s">
        <v>725</v>
      </c>
      <c r="L38" s="1594">
        <f t="shared" si="4"/>
        <v>0</v>
      </c>
      <c r="M38" s="1599"/>
      <c r="N38" s="1557"/>
      <c r="O38" s="1579"/>
      <c r="P38" s="588"/>
      <c r="Q38" s="589"/>
      <c r="R38" s="589"/>
      <c r="S38" s="580">
        <f t="shared" si="2"/>
        <v>0</v>
      </c>
      <c r="T38" s="1479">
        <f t="shared" si="1"/>
        <v>0</v>
      </c>
      <c r="U38" s="538"/>
    </row>
    <row r="39" spans="1:21" ht="18.75" customHeight="1">
      <c r="A39" s="28">
        <v>28</v>
      </c>
      <c r="H39" s="768"/>
      <c r="I39" s="1187">
        <v>500</v>
      </c>
      <c r="J39" s="1821" t="s">
        <v>726</v>
      </c>
      <c r="K39" s="1821"/>
      <c r="L39" s="1630">
        <f t="shared" si="4"/>
        <v>0</v>
      </c>
      <c r="M39" s="1598">
        <f aca="true" t="shared" si="5" ref="M39:S39">SUM(M40:M44)</f>
        <v>0</v>
      </c>
      <c r="N39" s="1555">
        <f t="shared" si="5"/>
        <v>0</v>
      </c>
      <c r="O39" s="1555">
        <f t="shared" si="5"/>
        <v>0</v>
      </c>
      <c r="P39" s="1555">
        <f t="shared" si="5"/>
        <v>0</v>
      </c>
      <c r="Q39" s="608">
        <f t="shared" si="5"/>
        <v>0</v>
      </c>
      <c r="R39" s="608">
        <f t="shared" si="5"/>
        <v>0</v>
      </c>
      <c r="S39" s="609">
        <f t="shared" si="5"/>
        <v>0</v>
      </c>
      <c r="T39" s="1479">
        <f t="shared" si="1"/>
        <v>0</v>
      </c>
      <c r="U39" s="538"/>
    </row>
    <row r="40" spans="1:21" ht="18.75" customHeight="1">
      <c r="A40" s="28">
        <v>29</v>
      </c>
      <c r="H40" s="768"/>
      <c r="I40" s="1193"/>
      <c r="J40" s="1200">
        <v>551</v>
      </c>
      <c r="K40" s="1201" t="s">
        <v>727</v>
      </c>
      <c r="L40" s="1594">
        <f t="shared" si="4"/>
        <v>0</v>
      </c>
      <c r="M40" s="1572"/>
      <c r="N40" s="1572"/>
      <c r="O40" s="1572"/>
      <c r="P40" s="1572"/>
      <c r="Q40" s="1572"/>
      <c r="R40" s="1572"/>
      <c r="S40" s="580">
        <f t="shared" si="2"/>
        <v>0</v>
      </c>
      <c r="T40" s="1479">
        <f t="shared" si="1"/>
        <v>0</v>
      </c>
      <c r="U40" s="538"/>
    </row>
    <row r="41" spans="1:21" ht="18.75" customHeight="1">
      <c r="A41" s="28">
        <v>30</v>
      </c>
      <c r="H41" s="768"/>
      <c r="I41" s="1193"/>
      <c r="J41" s="1202">
        <f>J40+1</f>
        <v>552</v>
      </c>
      <c r="K41" s="1203" t="s">
        <v>728</v>
      </c>
      <c r="L41" s="1594">
        <f t="shared" si="4"/>
        <v>0</v>
      </c>
      <c r="M41" s="1600"/>
      <c r="N41" s="1600"/>
      <c r="O41" s="1600"/>
      <c r="P41" s="1600"/>
      <c r="Q41" s="1600"/>
      <c r="R41" s="1600"/>
      <c r="S41" s="580">
        <f t="shared" si="2"/>
        <v>0</v>
      </c>
      <c r="T41" s="1479">
        <f t="shared" si="1"/>
        <v>0</v>
      </c>
      <c r="U41" s="538"/>
    </row>
    <row r="42" spans="1:21" ht="18.75" customHeight="1">
      <c r="A42" s="28">
        <v>31</v>
      </c>
      <c r="H42" s="768"/>
      <c r="I42" s="1204"/>
      <c r="J42" s="1202">
        <v>560</v>
      </c>
      <c r="K42" s="1205" t="s">
        <v>729</v>
      </c>
      <c r="L42" s="1594">
        <f t="shared" si="4"/>
        <v>0</v>
      </c>
      <c r="M42" s="1600"/>
      <c r="N42" s="1600"/>
      <c r="O42" s="1600"/>
      <c r="P42" s="1600"/>
      <c r="Q42" s="1600"/>
      <c r="R42" s="1600"/>
      <c r="S42" s="580">
        <f t="shared" si="2"/>
        <v>0</v>
      </c>
      <c r="T42" s="1479">
        <f t="shared" si="1"/>
        <v>0</v>
      </c>
      <c r="U42" s="538"/>
    </row>
    <row r="43" spans="1:21" ht="18.75" customHeight="1">
      <c r="A43" s="28">
        <v>32</v>
      </c>
      <c r="H43" s="768"/>
      <c r="I43" s="1204"/>
      <c r="J43" s="1202">
        <v>580</v>
      </c>
      <c r="K43" s="1203" t="s">
        <v>730</v>
      </c>
      <c r="L43" s="1594">
        <f t="shared" si="4"/>
        <v>0</v>
      </c>
      <c r="M43" s="1600"/>
      <c r="N43" s="1600"/>
      <c r="O43" s="1600"/>
      <c r="P43" s="1600"/>
      <c r="Q43" s="1600"/>
      <c r="R43" s="1600"/>
      <c r="S43" s="580">
        <f t="shared" si="2"/>
        <v>0</v>
      </c>
      <c r="T43" s="1479">
        <f t="shared" si="1"/>
        <v>0</v>
      </c>
      <c r="U43" s="538"/>
    </row>
    <row r="44" spans="1:21" ht="31.5">
      <c r="A44" s="28">
        <v>33</v>
      </c>
      <c r="H44" s="768"/>
      <c r="I44" s="1193"/>
      <c r="J44" s="1206">
        <v>590</v>
      </c>
      <c r="K44" s="1207" t="s">
        <v>731</v>
      </c>
      <c r="L44" s="1594">
        <f t="shared" si="4"/>
        <v>0</v>
      </c>
      <c r="M44" s="1599"/>
      <c r="N44" s="1557"/>
      <c r="O44" s="1579"/>
      <c r="P44" s="588"/>
      <c r="Q44" s="589"/>
      <c r="R44" s="589"/>
      <c r="S44" s="580">
        <f t="shared" si="2"/>
        <v>0</v>
      </c>
      <c r="T44" s="1479">
        <f t="shared" si="1"/>
        <v>0</v>
      </c>
      <c r="U44" s="538"/>
    </row>
    <row r="45" spans="1:21" ht="18.75" customHeight="1">
      <c r="A45" s="28">
        <v>34</v>
      </c>
      <c r="H45" s="768"/>
      <c r="I45" s="1187">
        <v>800</v>
      </c>
      <c r="J45" s="1762" t="s">
        <v>869</v>
      </c>
      <c r="K45" s="1763"/>
      <c r="L45" s="1596">
        <f>M45+N45+O45</f>
        <v>0</v>
      </c>
      <c r="M45" s="1601"/>
      <c r="N45" s="1559"/>
      <c r="O45" s="1581"/>
      <c r="P45" s="1300"/>
      <c r="Q45" s="1301"/>
      <c r="R45" s="1301"/>
      <c r="S45" s="1619">
        <f t="shared" si="2"/>
        <v>0</v>
      </c>
      <c r="T45" s="1479">
        <f t="shared" si="1"/>
        <v>0</v>
      </c>
      <c r="U45" s="538"/>
    </row>
    <row r="46" spans="1:21" ht="18.75" customHeight="1">
      <c r="A46" s="28">
        <v>35</v>
      </c>
      <c r="H46" s="768"/>
      <c r="I46" s="1187">
        <v>1000</v>
      </c>
      <c r="J46" s="1764" t="s">
        <v>733</v>
      </c>
      <c r="K46" s="1764"/>
      <c r="L46" s="1630">
        <f t="shared" si="4"/>
        <v>0</v>
      </c>
      <c r="M46" s="1601">
        <f aca="true" t="shared" si="6" ref="M46:R46">SUM(M47:M63)</f>
        <v>0</v>
      </c>
      <c r="N46" s="1555">
        <f t="shared" si="6"/>
        <v>0</v>
      </c>
      <c r="O46" s="1577">
        <f t="shared" si="6"/>
        <v>0</v>
      </c>
      <c r="P46" s="607">
        <f t="shared" si="6"/>
        <v>0</v>
      </c>
      <c r="Q46" s="608">
        <f t="shared" si="6"/>
        <v>0</v>
      </c>
      <c r="R46" s="608">
        <f t="shared" si="6"/>
        <v>0</v>
      </c>
      <c r="S46" s="1619">
        <f t="shared" si="2"/>
        <v>0</v>
      </c>
      <c r="T46" s="1479">
        <f t="shared" si="1"/>
        <v>0</v>
      </c>
      <c r="U46" s="538"/>
    </row>
    <row r="47" spans="1:21" ht="18.75" customHeight="1">
      <c r="A47" s="28">
        <v>36</v>
      </c>
      <c r="H47" s="768"/>
      <c r="I47" s="1194"/>
      <c r="J47" s="1189">
        <v>1011</v>
      </c>
      <c r="K47" s="1208" t="s">
        <v>734</v>
      </c>
      <c r="L47" s="1594">
        <f t="shared" si="4"/>
        <v>0</v>
      </c>
      <c r="M47" s="1572"/>
      <c r="N47" s="1556"/>
      <c r="O47" s="1578"/>
      <c r="P47" s="578"/>
      <c r="Q47" s="579"/>
      <c r="R47" s="579"/>
      <c r="S47" s="580">
        <f t="shared" si="2"/>
        <v>0</v>
      </c>
      <c r="T47" s="1479">
        <f t="shared" si="1"/>
        <v>0</v>
      </c>
      <c r="U47" s="538"/>
    </row>
    <row r="48" spans="1:21" ht="18.75" customHeight="1">
      <c r="A48" s="28">
        <v>37</v>
      </c>
      <c r="E48" s="39"/>
      <c r="H48" s="768"/>
      <c r="I48" s="1194"/>
      <c r="J48" s="1195">
        <v>1012</v>
      </c>
      <c r="K48" s="1196" t="s">
        <v>735</v>
      </c>
      <c r="L48" s="1594">
        <f t="shared" si="4"/>
        <v>0</v>
      </c>
      <c r="M48" s="1600"/>
      <c r="N48" s="1558"/>
      <c r="O48" s="1580"/>
      <c r="P48" s="581"/>
      <c r="Q48" s="582"/>
      <c r="R48" s="582"/>
      <c r="S48" s="580">
        <f t="shared" si="2"/>
        <v>0</v>
      </c>
      <c r="T48" s="1479">
        <f t="shared" si="1"/>
        <v>0</v>
      </c>
      <c r="U48" s="538"/>
    </row>
    <row r="49" spans="1:21" ht="18.75" customHeight="1">
      <c r="A49" s="28">
        <v>38</v>
      </c>
      <c r="E49" s="39"/>
      <c r="H49" s="768"/>
      <c r="I49" s="1194"/>
      <c r="J49" s="1195">
        <v>1013</v>
      </c>
      <c r="K49" s="1196" t="s">
        <v>736</v>
      </c>
      <c r="L49" s="1594">
        <f t="shared" si="4"/>
        <v>0</v>
      </c>
      <c r="M49" s="1600"/>
      <c r="N49" s="1558"/>
      <c r="O49" s="1580"/>
      <c r="P49" s="581"/>
      <c r="Q49" s="582"/>
      <c r="R49" s="582"/>
      <c r="S49" s="580">
        <f t="shared" si="2"/>
        <v>0</v>
      </c>
      <c r="T49" s="1479">
        <f t="shared" si="1"/>
        <v>0</v>
      </c>
      <c r="U49" s="538"/>
    </row>
    <row r="50" spans="1:21" ht="18.75" customHeight="1">
      <c r="A50" s="28">
        <v>39</v>
      </c>
      <c r="E50" s="39"/>
      <c r="H50" s="768"/>
      <c r="I50" s="1194"/>
      <c r="J50" s="1195">
        <v>1014</v>
      </c>
      <c r="K50" s="1196" t="s">
        <v>737</v>
      </c>
      <c r="L50" s="1594">
        <f t="shared" si="4"/>
        <v>0</v>
      </c>
      <c r="M50" s="1600"/>
      <c r="N50" s="1558"/>
      <c r="O50" s="1580"/>
      <c r="P50" s="581"/>
      <c r="Q50" s="582"/>
      <c r="R50" s="582"/>
      <c r="S50" s="580">
        <f t="shared" si="2"/>
        <v>0</v>
      </c>
      <c r="T50" s="1479">
        <f t="shared" si="1"/>
        <v>0</v>
      </c>
      <c r="U50" s="538"/>
    </row>
    <row r="51" spans="1:21" ht="18.75" customHeight="1">
      <c r="A51" s="28">
        <v>40</v>
      </c>
      <c r="E51" s="39"/>
      <c r="H51" s="768"/>
      <c r="I51" s="1194"/>
      <c r="J51" s="1195">
        <v>1015</v>
      </c>
      <c r="K51" s="1196" t="s">
        <v>738</v>
      </c>
      <c r="L51" s="1594">
        <f t="shared" si="4"/>
        <v>0</v>
      </c>
      <c r="M51" s="1600"/>
      <c r="N51" s="1558"/>
      <c r="O51" s="1580"/>
      <c r="P51" s="581"/>
      <c r="Q51" s="582"/>
      <c r="R51" s="582"/>
      <c r="S51" s="580">
        <f t="shared" si="2"/>
        <v>0</v>
      </c>
      <c r="T51" s="1479">
        <f t="shared" si="1"/>
        <v>0</v>
      </c>
      <c r="U51" s="538"/>
    </row>
    <row r="52" spans="1:21" ht="18.75" customHeight="1">
      <c r="A52" s="28">
        <v>41</v>
      </c>
      <c r="E52" s="39"/>
      <c r="H52" s="768"/>
      <c r="I52" s="1194"/>
      <c r="J52" s="1209">
        <v>1016</v>
      </c>
      <c r="K52" s="1210" t="s">
        <v>739</v>
      </c>
      <c r="L52" s="1594">
        <f t="shared" si="4"/>
        <v>0</v>
      </c>
      <c r="M52" s="1602"/>
      <c r="N52" s="1560"/>
      <c r="O52" s="1582"/>
      <c r="P52" s="641"/>
      <c r="Q52" s="642"/>
      <c r="R52" s="642"/>
      <c r="S52" s="580">
        <f t="shared" si="2"/>
        <v>0</v>
      </c>
      <c r="T52" s="1479">
        <f t="shared" si="1"/>
        <v>0</v>
      </c>
      <c r="U52" s="538"/>
    </row>
    <row r="53" spans="1:21" ht="18.75" customHeight="1">
      <c r="A53" s="28">
        <v>42</v>
      </c>
      <c r="E53" s="39"/>
      <c r="H53" s="768"/>
      <c r="I53" s="1188"/>
      <c r="J53" s="1211">
        <v>1020</v>
      </c>
      <c r="K53" s="1212" t="s">
        <v>740</v>
      </c>
      <c r="L53" s="1594">
        <f t="shared" si="4"/>
        <v>0</v>
      </c>
      <c r="M53" s="1603"/>
      <c r="N53" s="1561"/>
      <c r="O53" s="1583"/>
      <c r="P53" s="586"/>
      <c r="Q53" s="587"/>
      <c r="R53" s="587"/>
      <c r="S53" s="580">
        <f t="shared" si="2"/>
        <v>0</v>
      </c>
      <c r="T53" s="1479">
        <f t="shared" si="1"/>
        <v>0</v>
      </c>
      <c r="U53" s="538"/>
    </row>
    <row r="54" spans="1:21" ht="18.75" customHeight="1">
      <c r="A54" s="28">
        <v>43</v>
      </c>
      <c r="E54" s="39"/>
      <c r="H54" s="768"/>
      <c r="I54" s="1194"/>
      <c r="J54" s="1213">
        <v>1030</v>
      </c>
      <c r="K54" s="1214" t="s">
        <v>741</v>
      </c>
      <c r="L54" s="1594">
        <f t="shared" si="4"/>
        <v>0</v>
      </c>
      <c r="M54" s="1604"/>
      <c r="N54" s="1562"/>
      <c r="O54" s="1584"/>
      <c r="P54" s="584"/>
      <c r="Q54" s="585"/>
      <c r="R54" s="585"/>
      <c r="S54" s="580">
        <f t="shared" si="2"/>
        <v>0</v>
      </c>
      <c r="T54" s="1479">
        <f t="shared" si="1"/>
        <v>0</v>
      </c>
      <c r="U54" s="538"/>
    </row>
    <row r="55" spans="1:21" ht="18.75" customHeight="1">
      <c r="A55" s="28">
        <v>44</v>
      </c>
      <c r="E55" s="39"/>
      <c r="H55" s="768"/>
      <c r="I55" s="1194"/>
      <c r="J55" s="1211">
        <v>1051</v>
      </c>
      <c r="K55" s="1215" t="s">
        <v>742</v>
      </c>
      <c r="L55" s="1594">
        <f t="shared" si="4"/>
        <v>0</v>
      </c>
      <c r="M55" s="1603"/>
      <c r="N55" s="1561"/>
      <c r="O55" s="1583"/>
      <c r="P55" s="586"/>
      <c r="Q55" s="587"/>
      <c r="R55" s="587"/>
      <c r="S55" s="580">
        <f t="shared" si="2"/>
        <v>0</v>
      </c>
      <c r="T55" s="1479">
        <f t="shared" si="1"/>
        <v>0</v>
      </c>
      <c r="U55" s="538"/>
    </row>
    <row r="56" spans="1:21" ht="18.75" customHeight="1">
      <c r="A56" s="28">
        <v>45</v>
      </c>
      <c r="C56" s="32"/>
      <c r="E56" s="39"/>
      <c r="H56" s="768"/>
      <c r="I56" s="1194"/>
      <c r="J56" s="1195">
        <v>1052</v>
      </c>
      <c r="K56" s="1196" t="s">
        <v>743</v>
      </c>
      <c r="L56" s="1594">
        <f t="shared" si="4"/>
        <v>0</v>
      </c>
      <c r="M56" s="1600"/>
      <c r="N56" s="1558"/>
      <c r="O56" s="1580"/>
      <c r="P56" s="581"/>
      <c r="Q56" s="582"/>
      <c r="R56" s="582"/>
      <c r="S56" s="580">
        <f t="shared" si="2"/>
        <v>0</v>
      </c>
      <c r="T56" s="1479">
        <f t="shared" si="1"/>
        <v>0</v>
      </c>
      <c r="U56" s="538"/>
    </row>
    <row r="57" spans="1:21" ht="18.75" customHeight="1">
      <c r="A57" s="28">
        <v>46</v>
      </c>
      <c r="E57" s="39"/>
      <c r="H57" s="768"/>
      <c r="I57" s="1194"/>
      <c r="J57" s="1213">
        <v>1053</v>
      </c>
      <c r="K57" s="1214" t="s">
        <v>1443</v>
      </c>
      <c r="L57" s="1594">
        <f t="shared" si="4"/>
        <v>0</v>
      </c>
      <c r="M57" s="1604"/>
      <c r="N57" s="1562"/>
      <c r="O57" s="1584"/>
      <c r="P57" s="584"/>
      <c r="Q57" s="585"/>
      <c r="R57" s="585"/>
      <c r="S57" s="580">
        <f t="shared" si="2"/>
        <v>0</v>
      </c>
      <c r="T57" s="1479">
        <f t="shared" si="1"/>
        <v>0</v>
      </c>
      <c r="U57" s="538"/>
    </row>
    <row r="58" spans="1:21" ht="18.75" customHeight="1">
      <c r="A58" s="28">
        <v>47</v>
      </c>
      <c r="E58" s="39"/>
      <c r="H58" s="768"/>
      <c r="I58" s="1194"/>
      <c r="J58" s="1211">
        <v>1062</v>
      </c>
      <c r="K58" s="1212" t="s">
        <v>744</v>
      </c>
      <c r="L58" s="1594">
        <f t="shared" si="4"/>
        <v>0</v>
      </c>
      <c r="M58" s="1603"/>
      <c r="N58" s="1561"/>
      <c r="O58" s="1583"/>
      <c r="P58" s="586"/>
      <c r="Q58" s="587"/>
      <c r="R58" s="587"/>
      <c r="S58" s="580">
        <f t="shared" si="2"/>
        <v>0</v>
      </c>
      <c r="T58" s="1479">
        <f t="shared" si="1"/>
        <v>0</v>
      </c>
      <c r="U58" s="538"/>
    </row>
    <row r="59" spans="1:21" ht="18.75" customHeight="1">
      <c r="A59" s="28">
        <v>48</v>
      </c>
      <c r="E59" s="39"/>
      <c r="H59" s="768"/>
      <c r="I59" s="1194"/>
      <c r="J59" s="1213">
        <v>1063</v>
      </c>
      <c r="K59" s="1216" t="s">
        <v>326</v>
      </c>
      <c r="L59" s="1594">
        <f t="shared" si="4"/>
        <v>0</v>
      </c>
      <c r="M59" s="1604"/>
      <c r="N59" s="1562"/>
      <c r="O59" s="1584"/>
      <c r="P59" s="584"/>
      <c r="Q59" s="585"/>
      <c r="R59" s="585"/>
      <c r="S59" s="580">
        <f t="shared" si="2"/>
        <v>0</v>
      </c>
      <c r="T59" s="1479">
        <f t="shared" si="1"/>
        <v>0</v>
      </c>
      <c r="U59" s="538"/>
    </row>
    <row r="60" spans="1:21" ht="18.75" customHeight="1">
      <c r="A60" s="28">
        <v>49</v>
      </c>
      <c r="E60" s="39"/>
      <c r="H60" s="768"/>
      <c r="I60" s="1194"/>
      <c r="J60" s="1217">
        <v>1069</v>
      </c>
      <c r="K60" s="1218" t="s">
        <v>745</v>
      </c>
      <c r="L60" s="1594">
        <f t="shared" si="4"/>
        <v>0</v>
      </c>
      <c r="M60" s="1605"/>
      <c r="N60" s="1563"/>
      <c r="O60" s="1585"/>
      <c r="P60" s="742"/>
      <c r="Q60" s="743"/>
      <c r="R60" s="743"/>
      <c r="S60" s="580">
        <f t="shared" si="2"/>
        <v>0</v>
      </c>
      <c r="T60" s="1479">
        <f t="shared" si="1"/>
        <v>0</v>
      </c>
      <c r="U60" s="538"/>
    </row>
    <row r="61" spans="1:21" ht="18.75" customHeight="1">
      <c r="A61" s="28">
        <v>50</v>
      </c>
      <c r="E61" s="39"/>
      <c r="H61" s="768"/>
      <c r="I61" s="1188"/>
      <c r="J61" s="1211">
        <v>1091</v>
      </c>
      <c r="K61" s="1215" t="s">
        <v>1444</v>
      </c>
      <c r="L61" s="1594">
        <f t="shared" si="4"/>
        <v>0</v>
      </c>
      <c r="M61" s="1603"/>
      <c r="N61" s="1561"/>
      <c r="O61" s="1583"/>
      <c r="P61" s="586"/>
      <c r="Q61" s="587"/>
      <c r="R61" s="587"/>
      <c r="S61" s="580">
        <f t="shared" si="2"/>
        <v>0</v>
      </c>
      <c r="T61" s="1479">
        <f t="shared" si="1"/>
        <v>0</v>
      </c>
      <c r="U61" s="538"/>
    </row>
    <row r="62" spans="1:21" ht="18.75" customHeight="1">
      <c r="A62" s="28">
        <v>51</v>
      </c>
      <c r="E62" s="39"/>
      <c r="H62" s="768"/>
      <c r="I62" s="1194"/>
      <c r="J62" s="1195">
        <v>1092</v>
      </c>
      <c r="K62" s="1196" t="s">
        <v>41</v>
      </c>
      <c r="L62" s="1594">
        <f t="shared" si="4"/>
        <v>0</v>
      </c>
      <c r="M62" s="1600"/>
      <c r="N62" s="1558"/>
      <c r="O62" s="1580"/>
      <c r="P62" s="581"/>
      <c r="Q62" s="582"/>
      <c r="R62" s="582"/>
      <c r="S62" s="580">
        <f t="shared" si="2"/>
        <v>0</v>
      </c>
      <c r="T62" s="1479">
        <f t="shared" si="1"/>
        <v>0</v>
      </c>
      <c r="U62" s="538"/>
    </row>
    <row r="63" spans="1:21" ht="18.75" customHeight="1">
      <c r="A63" s="28">
        <v>52</v>
      </c>
      <c r="E63" s="39"/>
      <c r="H63" s="768"/>
      <c r="I63" s="1194"/>
      <c r="J63" s="1191">
        <v>1098</v>
      </c>
      <c r="K63" s="1219" t="s">
        <v>746</v>
      </c>
      <c r="L63" s="1594">
        <f t="shared" si="4"/>
        <v>0</v>
      </c>
      <c r="M63" s="1599"/>
      <c r="N63" s="1557"/>
      <c r="O63" s="1579"/>
      <c r="P63" s="588"/>
      <c r="Q63" s="589"/>
      <c r="R63" s="589"/>
      <c r="S63" s="580">
        <f t="shared" si="2"/>
        <v>0</v>
      </c>
      <c r="T63" s="1479">
        <f t="shared" si="1"/>
        <v>0</v>
      </c>
      <c r="U63" s="538"/>
    </row>
    <row r="64" spans="1:21" ht="18.75" customHeight="1">
      <c r="A64" s="28">
        <v>53</v>
      </c>
      <c r="E64" s="39"/>
      <c r="H64" s="768"/>
      <c r="I64" s="1187">
        <v>1900</v>
      </c>
      <c r="J64" s="1758" t="s">
        <v>752</v>
      </c>
      <c r="K64" s="1758"/>
      <c r="L64" s="1630">
        <f t="shared" si="4"/>
        <v>0</v>
      </c>
      <c r="M64" s="1601">
        <f aca="true" t="shared" si="7" ref="M64:S64">SUM(M65:M67)</f>
        <v>0</v>
      </c>
      <c r="N64" s="1555">
        <f t="shared" si="7"/>
        <v>0</v>
      </c>
      <c r="O64" s="1577">
        <f t="shared" si="7"/>
        <v>0</v>
      </c>
      <c r="P64" s="607">
        <f t="shared" si="7"/>
        <v>0</v>
      </c>
      <c r="Q64" s="608">
        <f t="shared" si="7"/>
        <v>0</v>
      </c>
      <c r="R64" s="608">
        <f t="shared" si="7"/>
        <v>0</v>
      </c>
      <c r="S64" s="609">
        <f t="shared" si="7"/>
        <v>0</v>
      </c>
      <c r="T64" s="1479">
        <f t="shared" si="1"/>
        <v>0</v>
      </c>
      <c r="U64" s="538"/>
    </row>
    <row r="65" spans="1:21" ht="18.75" customHeight="1">
      <c r="A65" s="28">
        <v>54</v>
      </c>
      <c r="E65" s="39"/>
      <c r="H65" s="768"/>
      <c r="I65" s="1194"/>
      <c r="J65" s="1189">
        <v>1901</v>
      </c>
      <c r="K65" s="1220" t="s">
        <v>386</v>
      </c>
      <c r="L65" s="1594">
        <f t="shared" si="4"/>
        <v>0</v>
      </c>
      <c r="M65" s="1572"/>
      <c r="N65" s="1556"/>
      <c r="O65" s="1578"/>
      <c r="P65" s="578"/>
      <c r="Q65" s="579"/>
      <c r="R65" s="579"/>
      <c r="S65" s="580">
        <f t="shared" si="2"/>
        <v>0</v>
      </c>
      <c r="T65" s="1479">
        <f t="shared" si="1"/>
        <v>0</v>
      </c>
      <c r="U65" s="538"/>
    </row>
    <row r="66" spans="1:21" ht="18.75" customHeight="1">
      <c r="A66" s="28">
        <v>55</v>
      </c>
      <c r="E66" s="39"/>
      <c r="H66" s="768"/>
      <c r="I66" s="1221"/>
      <c r="J66" s="1195">
        <v>1981</v>
      </c>
      <c r="K66" s="1222" t="s">
        <v>387</v>
      </c>
      <c r="L66" s="1594">
        <f t="shared" si="4"/>
        <v>0</v>
      </c>
      <c r="M66" s="1600"/>
      <c r="N66" s="1558"/>
      <c r="O66" s="1580"/>
      <c r="P66" s="581"/>
      <c r="Q66" s="582"/>
      <c r="R66" s="582"/>
      <c r="S66" s="580">
        <f t="shared" si="2"/>
        <v>0</v>
      </c>
      <c r="T66" s="1479">
        <f t="shared" si="1"/>
        <v>0</v>
      </c>
      <c r="U66" s="538"/>
    </row>
    <row r="67" spans="1:21" ht="18.75" customHeight="1">
      <c r="A67" s="28">
        <v>56</v>
      </c>
      <c r="E67" s="39"/>
      <c r="H67" s="768"/>
      <c r="I67" s="1194"/>
      <c r="J67" s="1191">
        <v>1991</v>
      </c>
      <c r="K67" s="1223" t="s">
        <v>388</v>
      </c>
      <c r="L67" s="1594">
        <f t="shared" si="4"/>
        <v>0</v>
      </c>
      <c r="M67" s="1599"/>
      <c r="N67" s="1557"/>
      <c r="O67" s="1579"/>
      <c r="P67" s="588"/>
      <c r="Q67" s="589"/>
      <c r="R67" s="589"/>
      <c r="S67" s="580">
        <f t="shared" si="2"/>
        <v>0</v>
      </c>
      <c r="T67" s="1479">
        <f t="shared" si="1"/>
        <v>0</v>
      </c>
      <c r="U67" s="538"/>
    </row>
    <row r="68" spans="1:21" ht="18.75" customHeight="1">
      <c r="A68" s="28">
        <v>57</v>
      </c>
      <c r="E68" s="39"/>
      <c r="H68" s="768"/>
      <c r="I68" s="1187">
        <v>2100</v>
      </c>
      <c r="J68" s="1758" t="s">
        <v>0</v>
      </c>
      <c r="K68" s="1758"/>
      <c r="L68" s="1630">
        <f t="shared" si="4"/>
        <v>0</v>
      </c>
      <c r="M68" s="1601">
        <f aca="true" t="shared" si="8" ref="M68:S68">SUM(M69:M73)</f>
        <v>0</v>
      </c>
      <c r="N68" s="1555">
        <f t="shared" si="8"/>
        <v>0</v>
      </c>
      <c r="O68" s="1577">
        <f t="shared" si="8"/>
        <v>0</v>
      </c>
      <c r="P68" s="607">
        <f t="shared" si="8"/>
        <v>0</v>
      </c>
      <c r="Q68" s="608">
        <f t="shared" si="8"/>
        <v>0</v>
      </c>
      <c r="R68" s="608">
        <f t="shared" si="8"/>
        <v>0</v>
      </c>
      <c r="S68" s="609">
        <f t="shared" si="8"/>
        <v>0</v>
      </c>
      <c r="T68" s="1479">
        <f t="shared" si="1"/>
        <v>0</v>
      </c>
      <c r="U68" s="538"/>
    </row>
    <row r="69" spans="1:21" ht="18.75" customHeight="1">
      <c r="A69" s="28">
        <v>58</v>
      </c>
      <c r="E69" s="39"/>
      <c r="H69" s="768"/>
      <c r="I69" s="1194"/>
      <c r="J69" s="1189">
        <v>2110</v>
      </c>
      <c r="K69" s="1224" t="s">
        <v>747</v>
      </c>
      <c r="L69" s="1594">
        <f t="shared" si="4"/>
        <v>0</v>
      </c>
      <c r="M69" s="1572"/>
      <c r="N69" s="1556"/>
      <c r="O69" s="1578"/>
      <c r="P69" s="578"/>
      <c r="Q69" s="579"/>
      <c r="R69" s="579"/>
      <c r="S69" s="580">
        <f t="shared" si="2"/>
        <v>0</v>
      </c>
      <c r="T69" s="1479">
        <f t="shared" si="1"/>
        <v>0</v>
      </c>
      <c r="U69" s="538"/>
    </row>
    <row r="70" spans="1:21" ht="18.75" customHeight="1">
      <c r="A70" s="28">
        <v>59</v>
      </c>
      <c r="E70" s="39"/>
      <c r="H70" s="768"/>
      <c r="I70" s="1221"/>
      <c r="J70" s="1195">
        <v>2120</v>
      </c>
      <c r="K70" s="1198" t="s">
        <v>748</v>
      </c>
      <c r="L70" s="1594">
        <f t="shared" si="4"/>
        <v>0</v>
      </c>
      <c r="M70" s="1600"/>
      <c r="N70" s="1558"/>
      <c r="O70" s="1580"/>
      <c r="P70" s="581"/>
      <c r="Q70" s="582"/>
      <c r="R70" s="582"/>
      <c r="S70" s="580">
        <f t="shared" si="2"/>
        <v>0</v>
      </c>
      <c r="T70" s="1479">
        <f t="shared" si="1"/>
        <v>0</v>
      </c>
      <c r="U70" s="538"/>
    </row>
    <row r="71" spans="1:21" ht="18.75" customHeight="1">
      <c r="A71" s="28">
        <v>60</v>
      </c>
      <c r="E71" s="39"/>
      <c r="H71" s="768"/>
      <c r="I71" s="1221"/>
      <c r="J71" s="1195">
        <v>2125</v>
      </c>
      <c r="K71" s="1198" t="s">
        <v>870</v>
      </c>
      <c r="L71" s="1594">
        <f t="shared" si="4"/>
        <v>0</v>
      </c>
      <c r="M71" s="1453">
        <v>0</v>
      </c>
      <c r="N71" s="1453">
        <v>0</v>
      </c>
      <c r="O71" s="1453">
        <v>0</v>
      </c>
      <c r="P71" s="1453">
        <v>0</v>
      </c>
      <c r="Q71" s="1453">
        <v>0</v>
      </c>
      <c r="R71" s="1453">
        <v>0</v>
      </c>
      <c r="S71" s="580">
        <f t="shared" si="2"/>
        <v>0</v>
      </c>
      <c r="T71" s="1479">
        <f t="shared" si="1"/>
        <v>0</v>
      </c>
      <c r="U71" s="538"/>
    </row>
    <row r="72" spans="1:21" ht="18.75" customHeight="1">
      <c r="A72" s="28">
        <v>61</v>
      </c>
      <c r="H72" s="768"/>
      <c r="I72" s="1193"/>
      <c r="J72" s="1195">
        <v>2140</v>
      </c>
      <c r="K72" s="1198" t="s">
        <v>750</v>
      </c>
      <c r="L72" s="1594">
        <f t="shared" si="4"/>
        <v>0</v>
      </c>
      <c r="M72" s="1453">
        <v>0</v>
      </c>
      <c r="N72" s="1453">
        <v>0</v>
      </c>
      <c r="O72" s="1453">
        <v>0</v>
      </c>
      <c r="P72" s="1453">
        <v>0</v>
      </c>
      <c r="Q72" s="1453">
        <v>0</v>
      </c>
      <c r="R72" s="1453">
        <v>0</v>
      </c>
      <c r="S72" s="580">
        <f t="shared" si="2"/>
        <v>0</v>
      </c>
      <c r="T72" s="1479">
        <f t="shared" si="1"/>
        <v>0</v>
      </c>
      <c r="U72" s="538"/>
    </row>
    <row r="73" spans="1:21" ht="18.75" customHeight="1">
      <c r="A73" s="28">
        <v>62</v>
      </c>
      <c r="H73" s="768"/>
      <c r="I73" s="1194"/>
      <c r="J73" s="1191">
        <v>2190</v>
      </c>
      <c r="K73" s="1225" t="s">
        <v>751</v>
      </c>
      <c r="L73" s="1594">
        <f t="shared" si="4"/>
        <v>0</v>
      </c>
      <c r="M73" s="1599"/>
      <c r="N73" s="1557"/>
      <c r="O73" s="1579"/>
      <c r="P73" s="588"/>
      <c r="Q73" s="589"/>
      <c r="R73" s="589"/>
      <c r="S73" s="580">
        <f t="shared" si="2"/>
        <v>0</v>
      </c>
      <c r="T73" s="1479">
        <f t="shared" si="1"/>
        <v>0</v>
      </c>
      <c r="U73" s="538"/>
    </row>
    <row r="74" spans="1:21" ht="18.75" customHeight="1">
      <c r="A74" s="28">
        <v>63</v>
      </c>
      <c r="H74" s="768"/>
      <c r="I74" s="1187">
        <v>2200</v>
      </c>
      <c r="J74" s="1758" t="s">
        <v>752</v>
      </c>
      <c r="K74" s="1758"/>
      <c r="L74" s="1630">
        <f>M74+N74+O74</f>
        <v>0</v>
      </c>
      <c r="M74" s="1601">
        <f aca="true" t="shared" si="9" ref="M74:S74">SUM(M75:M76)</f>
        <v>0</v>
      </c>
      <c r="N74" s="1555">
        <f>SUM(N75:N76)</f>
        <v>0</v>
      </c>
      <c r="O74" s="1577">
        <f>SUM(O75:O76)</f>
        <v>0</v>
      </c>
      <c r="P74" s="607">
        <f>SUM(P75:P76)</f>
        <v>0</v>
      </c>
      <c r="Q74" s="608">
        <f t="shared" si="9"/>
        <v>0</v>
      </c>
      <c r="R74" s="608">
        <f t="shared" si="9"/>
        <v>0</v>
      </c>
      <c r="S74" s="609">
        <f t="shared" si="9"/>
        <v>0</v>
      </c>
      <c r="T74" s="1479">
        <f t="shared" si="1"/>
        <v>0</v>
      </c>
      <c r="U74" s="538"/>
    </row>
    <row r="75" spans="1:21" ht="18.75" customHeight="1">
      <c r="A75" s="28">
        <v>64</v>
      </c>
      <c r="H75" s="768"/>
      <c r="I75" s="1194"/>
      <c r="J75" s="1189">
        <v>2221</v>
      </c>
      <c r="K75" s="1190" t="s">
        <v>309</v>
      </c>
      <c r="L75" s="1594">
        <f t="shared" si="4"/>
        <v>0</v>
      </c>
      <c r="M75" s="1572"/>
      <c r="N75" s="1556"/>
      <c r="O75" s="1578"/>
      <c r="P75" s="578"/>
      <c r="Q75" s="579"/>
      <c r="R75" s="579"/>
      <c r="S75" s="580">
        <f t="shared" si="2"/>
        <v>0</v>
      </c>
      <c r="T75" s="1479">
        <f t="shared" si="1"/>
        <v>0</v>
      </c>
      <c r="U75" s="538"/>
    </row>
    <row r="76" spans="1:21" ht="18.75" customHeight="1">
      <c r="A76" s="28">
        <v>65</v>
      </c>
      <c r="H76" s="768"/>
      <c r="I76" s="1194"/>
      <c r="J76" s="1191">
        <v>2224</v>
      </c>
      <c r="K76" s="1192" t="s">
        <v>753</v>
      </c>
      <c r="L76" s="1594">
        <f t="shared" si="4"/>
        <v>0</v>
      </c>
      <c r="M76" s="1599"/>
      <c r="N76" s="1557"/>
      <c r="O76" s="1579"/>
      <c r="P76" s="588"/>
      <c r="Q76" s="589"/>
      <c r="R76" s="589"/>
      <c r="S76" s="580">
        <f t="shared" si="2"/>
        <v>0</v>
      </c>
      <c r="T76" s="1479">
        <f t="shared" si="1"/>
        <v>0</v>
      </c>
      <c r="U76" s="538"/>
    </row>
    <row r="77" spans="1:21" ht="18.75" customHeight="1">
      <c r="A77" s="28">
        <v>66</v>
      </c>
      <c r="H77" s="768"/>
      <c r="I77" s="1187">
        <v>2500</v>
      </c>
      <c r="J77" s="1758" t="s">
        <v>754</v>
      </c>
      <c r="K77" s="1758"/>
      <c r="L77" s="1630">
        <f t="shared" si="4"/>
        <v>0</v>
      </c>
      <c r="M77" s="1601"/>
      <c r="N77" s="1559"/>
      <c r="O77" s="1581"/>
      <c r="P77" s="1300"/>
      <c r="Q77" s="1301"/>
      <c r="R77" s="1301"/>
      <c r="S77" s="1619">
        <f t="shared" si="2"/>
        <v>0</v>
      </c>
      <c r="T77" s="1479">
        <f t="shared" si="1"/>
        <v>0</v>
      </c>
      <c r="U77" s="538"/>
    </row>
    <row r="78" spans="1:21" ht="18.75" customHeight="1">
      <c r="A78" s="28">
        <v>67</v>
      </c>
      <c r="H78" s="768"/>
      <c r="I78" s="1187">
        <v>2600</v>
      </c>
      <c r="J78" s="1760" t="s">
        <v>755</v>
      </c>
      <c r="K78" s="1761"/>
      <c r="L78" s="1630">
        <f t="shared" si="4"/>
        <v>0</v>
      </c>
      <c r="M78" s="1601"/>
      <c r="N78" s="1559"/>
      <c r="O78" s="1581"/>
      <c r="P78" s="1300"/>
      <c r="Q78" s="1301"/>
      <c r="R78" s="1301"/>
      <c r="S78" s="1619">
        <f t="shared" si="2"/>
        <v>0</v>
      </c>
      <c r="T78" s="1479">
        <f t="shared" si="1"/>
        <v>0</v>
      </c>
      <c r="U78" s="538"/>
    </row>
    <row r="79" spans="1:21" ht="18.75" customHeight="1">
      <c r="A79" s="28">
        <v>68</v>
      </c>
      <c r="H79" s="768"/>
      <c r="I79" s="1187">
        <v>2700</v>
      </c>
      <c r="J79" s="1760" t="s">
        <v>756</v>
      </c>
      <c r="K79" s="1761"/>
      <c r="L79" s="1630">
        <f t="shared" si="4"/>
        <v>0</v>
      </c>
      <c r="M79" s="1601"/>
      <c r="N79" s="1559"/>
      <c r="O79" s="1581"/>
      <c r="P79" s="1300"/>
      <c r="Q79" s="1301"/>
      <c r="R79" s="1301"/>
      <c r="S79" s="1619">
        <f t="shared" si="2"/>
        <v>0</v>
      </c>
      <c r="T79" s="1479">
        <f t="shared" si="1"/>
        <v>0</v>
      </c>
      <c r="U79" s="538"/>
    </row>
    <row r="80" spans="1:21" ht="37.5" customHeight="1">
      <c r="A80" s="28">
        <v>69</v>
      </c>
      <c r="H80" s="768"/>
      <c r="I80" s="1187">
        <v>2800</v>
      </c>
      <c r="J80" s="1760" t="s">
        <v>757</v>
      </c>
      <c r="K80" s="1761"/>
      <c r="L80" s="1630">
        <f t="shared" si="4"/>
        <v>0</v>
      </c>
      <c r="M80" s="1601"/>
      <c r="N80" s="1559"/>
      <c r="O80" s="1581"/>
      <c r="P80" s="1300"/>
      <c r="Q80" s="1301"/>
      <c r="R80" s="1301"/>
      <c r="S80" s="1619">
        <f t="shared" si="2"/>
        <v>0</v>
      </c>
      <c r="T80" s="1479">
        <f t="shared" si="1"/>
        <v>0</v>
      </c>
      <c r="U80" s="538"/>
    </row>
    <row r="81" spans="1:21" ht="19.5" customHeight="1">
      <c r="A81" s="28">
        <v>70</v>
      </c>
      <c r="H81" s="768"/>
      <c r="I81" s="1187">
        <v>2900</v>
      </c>
      <c r="J81" s="1758" t="s">
        <v>758</v>
      </c>
      <c r="K81" s="1758"/>
      <c r="L81" s="1630">
        <f t="shared" si="4"/>
        <v>0</v>
      </c>
      <c r="M81" s="1601">
        <f aca="true" t="shared" si="10" ref="M81:R81">SUM(M82:M87)</f>
        <v>0</v>
      </c>
      <c r="N81" s="1555">
        <f t="shared" si="10"/>
        <v>0</v>
      </c>
      <c r="O81" s="1577">
        <f t="shared" si="10"/>
        <v>0</v>
      </c>
      <c r="P81" s="607">
        <f t="shared" si="10"/>
        <v>0</v>
      </c>
      <c r="Q81" s="608">
        <f t="shared" si="10"/>
        <v>0</v>
      </c>
      <c r="R81" s="608">
        <f t="shared" si="10"/>
        <v>0</v>
      </c>
      <c r="S81" s="1619">
        <f t="shared" si="2"/>
        <v>0</v>
      </c>
      <c r="T81" s="1479">
        <f t="shared" si="1"/>
        <v>0</v>
      </c>
      <c r="U81" s="538"/>
    </row>
    <row r="82" spans="1:21" ht="19.5" customHeight="1">
      <c r="A82" s="28">
        <v>71</v>
      </c>
      <c r="H82" s="768"/>
      <c r="I82" s="1226"/>
      <c r="J82" s="1189">
        <v>2920</v>
      </c>
      <c r="K82" s="1227" t="s">
        <v>759</v>
      </c>
      <c r="L82" s="1594">
        <f t="shared" si="4"/>
        <v>0</v>
      </c>
      <c r="M82" s="1572"/>
      <c r="N82" s="1556"/>
      <c r="O82" s="1578"/>
      <c r="P82" s="578"/>
      <c r="Q82" s="579"/>
      <c r="R82" s="579"/>
      <c r="S82" s="580">
        <f t="shared" si="2"/>
        <v>0</v>
      </c>
      <c r="T82" s="1479">
        <f t="shared" si="1"/>
        <v>0</v>
      </c>
      <c r="U82" s="538"/>
    </row>
    <row r="83" spans="1:21" ht="31.5">
      <c r="A83" s="28">
        <v>72</v>
      </c>
      <c r="H83" s="768"/>
      <c r="I83" s="1226"/>
      <c r="J83" s="1213">
        <v>2969</v>
      </c>
      <c r="K83" s="1228" t="s">
        <v>760</v>
      </c>
      <c r="L83" s="1594">
        <f t="shared" si="4"/>
        <v>0</v>
      </c>
      <c r="M83" s="1604"/>
      <c r="N83" s="1562"/>
      <c r="O83" s="1584"/>
      <c r="P83" s="584"/>
      <c r="Q83" s="585"/>
      <c r="R83" s="585"/>
      <c r="S83" s="580">
        <f t="shared" si="2"/>
        <v>0</v>
      </c>
      <c r="T83" s="1479">
        <f t="shared" si="1"/>
        <v>0</v>
      </c>
      <c r="U83" s="538"/>
    </row>
    <row r="84" spans="1:21" ht="31.5">
      <c r="A84" s="28">
        <v>73</v>
      </c>
      <c r="H84" s="768"/>
      <c r="I84" s="1226"/>
      <c r="J84" s="1229">
        <v>2970</v>
      </c>
      <c r="K84" s="1230" t="s">
        <v>761</v>
      </c>
      <c r="L84" s="1594">
        <f t="shared" si="4"/>
        <v>0</v>
      </c>
      <c r="M84" s="1606"/>
      <c r="N84" s="1564"/>
      <c r="O84" s="1586"/>
      <c r="P84" s="748"/>
      <c r="Q84" s="749"/>
      <c r="R84" s="749"/>
      <c r="S84" s="580">
        <f t="shared" si="2"/>
        <v>0</v>
      </c>
      <c r="T84" s="1479">
        <f t="shared" si="1"/>
        <v>0</v>
      </c>
      <c r="U84" s="538"/>
    </row>
    <row r="85" spans="1:21" ht="15.75">
      <c r="A85" s="28">
        <v>74</v>
      </c>
      <c r="H85" s="768"/>
      <c r="I85" s="1226"/>
      <c r="J85" s="1217">
        <v>2989</v>
      </c>
      <c r="K85" s="1231" t="s">
        <v>762</v>
      </c>
      <c r="L85" s="1594">
        <f t="shared" si="4"/>
        <v>0</v>
      </c>
      <c r="M85" s="1605"/>
      <c r="N85" s="1563"/>
      <c r="O85" s="1585"/>
      <c r="P85" s="742"/>
      <c r="Q85" s="743"/>
      <c r="R85" s="743"/>
      <c r="S85" s="580">
        <f t="shared" si="2"/>
        <v>0</v>
      </c>
      <c r="T85" s="1479">
        <f t="shared" si="1"/>
        <v>0</v>
      </c>
      <c r="U85" s="538"/>
    </row>
    <row r="86" spans="1:21" ht="18.75" customHeight="1">
      <c r="A86" s="28">
        <v>75</v>
      </c>
      <c r="H86" s="768"/>
      <c r="I86" s="1194"/>
      <c r="J86" s="1211">
        <v>2991</v>
      </c>
      <c r="K86" s="1232" t="s">
        <v>763</v>
      </c>
      <c r="L86" s="1594">
        <f t="shared" si="4"/>
        <v>0</v>
      </c>
      <c r="M86" s="1603"/>
      <c r="N86" s="1561"/>
      <c r="O86" s="1583"/>
      <c r="P86" s="586"/>
      <c r="Q86" s="587"/>
      <c r="R86" s="587"/>
      <c r="S86" s="580">
        <f t="shared" si="2"/>
        <v>0</v>
      </c>
      <c r="T86" s="1479">
        <f t="shared" si="1"/>
        <v>0</v>
      </c>
      <c r="U86" s="538"/>
    </row>
    <row r="87" spans="1:21" ht="18.75" customHeight="1">
      <c r="A87" s="28">
        <v>76</v>
      </c>
      <c r="H87" s="768"/>
      <c r="I87" s="1194"/>
      <c r="J87" s="1191">
        <v>2992</v>
      </c>
      <c r="K87" s="1225" t="s">
        <v>764</v>
      </c>
      <c r="L87" s="1594">
        <f t="shared" si="4"/>
        <v>0</v>
      </c>
      <c r="M87" s="1599"/>
      <c r="N87" s="1557"/>
      <c r="O87" s="1579"/>
      <c r="P87" s="588"/>
      <c r="Q87" s="589"/>
      <c r="R87" s="589"/>
      <c r="S87" s="580">
        <f t="shared" si="2"/>
        <v>0</v>
      </c>
      <c r="T87" s="1479">
        <f t="shared" si="1"/>
        <v>0</v>
      </c>
      <c r="U87" s="538"/>
    </row>
    <row r="88" spans="1:21" ht="18.75" customHeight="1">
      <c r="A88" s="28">
        <v>77</v>
      </c>
      <c r="H88" s="768"/>
      <c r="I88" s="1187">
        <v>3300</v>
      </c>
      <c r="J88" s="1234" t="s">
        <v>765</v>
      </c>
      <c r="K88" s="1350"/>
      <c r="L88" s="1630">
        <f>M88+N88+O88</f>
        <v>0</v>
      </c>
      <c r="M88" s="1601">
        <f aca="true" t="shared" si="11" ref="M88:S88">SUM(M89:M94)</f>
        <v>0</v>
      </c>
      <c r="N88" s="1555">
        <f t="shared" si="11"/>
        <v>0</v>
      </c>
      <c r="O88" s="1577">
        <f>SUM(O89:O94)</f>
        <v>0</v>
      </c>
      <c r="P88" s="607">
        <f>SUM(P89:P94)</f>
        <v>0</v>
      </c>
      <c r="Q88" s="608">
        <f t="shared" si="11"/>
        <v>0</v>
      </c>
      <c r="R88" s="608">
        <f t="shared" si="11"/>
        <v>0</v>
      </c>
      <c r="S88" s="609">
        <f t="shared" si="11"/>
        <v>0</v>
      </c>
      <c r="T88" s="1479">
        <f t="shared" si="1"/>
        <v>0</v>
      </c>
      <c r="U88" s="538"/>
    </row>
    <row r="89" spans="1:21" ht="18.75" customHeight="1">
      <c r="A89" s="28">
        <v>78</v>
      </c>
      <c r="H89" s="768"/>
      <c r="I89" s="1193"/>
      <c r="J89" s="1189">
        <v>3301</v>
      </c>
      <c r="K89" s="1235" t="s">
        <v>766</v>
      </c>
      <c r="L89" s="1594">
        <f t="shared" si="4"/>
        <v>0</v>
      </c>
      <c r="M89" s="1451">
        <v>0</v>
      </c>
      <c r="N89" s="1451">
        <v>0</v>
      </c>
      <c r="O89" s="1451">
        <v>0</v>
      </c>
      <c r="P89" s="1451">
        <v>0</v>
      </c>
      <c r="Q89" s="1451">
        <v>0</v>
      </c>
      <c r="R89" s="1451">
        <v>0</v>
      </c>
      <c r="S89" s="580">
        <f t="shared" si="2"/>
        <v>0</v>
      </c>
      <c r="T89" s="1479">
        <f t="shared" si="1"/>
        <v>0</v>
      </c>
      <c r="U89" s="538"/>
    </row>
    <row r="90" spans="1:21" ht="18.75" customHeight="1">
      <c r="A90" s="28">
        <v>79</v>
      </c>
      <c r="H90" s="768"/>
      <c r="I90" s="1193"/>
      <c r="J90" s="1195">
        <v>3302</v>
      </c>
      <c r="K90" s="1236" t="s">
        <v>871</v>
      </c>
      <c r="L90" s="1594">
        <f t="shared" si="4"/>
        <v>0</v>
      </c>
      <c r="M90" s="1453">
        <v>0</v>
      </c>
      <c r="N90" s="1453">
        <v>0</v>
      </c>
      <c r="O90" s="1453">
        <v>0</v>
      </c>
      <c r="P90" s="1453">
        <v>0</v>
      </c>
      <c r="Q90" s="1453">
        <v>0</v>
      </c>
      <c r="R90" s="1453">
        <v>0</v>
      </c>
      <c r="S90" s="580">
        <f t="shared" si="2"/>
        <v>0</v>
      </c>
      <c r="T90" s="1479">
        <f t="shared" si="1"/>
        <v>0</v>
      </c>
      <c r="U90" s="538"/>
    </row>
    <row r="91" spans="1:21" ht="18.75" customHeight="1">
      <c r="A91" s="28">
        <v>80</v>
      </c>
      <c r="H91" s="768"/>
      <c r="I91" s="1193"/>
      <c r="J91" s="1195">
        <v>3304</v>
      </c>
      <c r="K91" s="1236" t="s">
        <v>767</v>
      </c>
      <c r="L91" s="1594">
        <f t="shared" si="4"/>
        <v>0</v>
      </c>
      <c r="M91" s="1453">
        <v>0</v>
      </c>
      <c r="N91" s="1453">
        <v>0</v>
      </c>
      <c r="O91" s="1453">
        <v>0</v>
      </c>
      <c r="P91" s="1453">
        <v>0</v>
      </c>
      <c r="Q91" s="1453">
        <v>0</v>
      </c>
      <c r="R91" s="1453">
        <v>0</v>
      </c>
      <c r="S91" s="580">
        <f t="shared" si="2"/>
        <v>0</v>
      </c>
      <c r="T91" s="1479">
        <f t="shared" si="1"/>
        <v>0</v>
      </c>
      <c r="U91" s="538"/>
    </row>
    <row r="92" spans="1:21" ht="18.75" customHeight="1">
      <c r="A92" s="28">
        <v>81</v>
      </c>
      <c r="H92" s="768"/>
      <c r="I92" s="1193"/>
      <c r="J92" s="1195">
        <v>3305</v>
      </c>
      <c r="K92" s="1236" t="s">
        <v>768</v>
      </c>
      <c r="L92" s="1594">
        <f t="shared" si="4"/>
        <v>0</v>
      </c>
      <c r="M92" s="1453">
        <v>0</v>
      </c>
      <c r="N92" s="1453">
        <v>0</v>
      </c>
      <c r="O92" s="1453">
        <v>0</v>
      </c>
      <c r="P92" s="1453">
        <v>0</v>
      </c>
      <c r="Q92" s="1453">
        <v>0</v>
      </c>
      <c r="R92" s="1453">
        <v>0</v>
      </c>
      <c r="S92" s="580">
        <f t="shared" si="2"/>
        <v>0</v>
      </c>
      <c r="T92" s="1479">
        <f t="shared" si="1"/>
        <v>0</v>
      </c>
      <c r="U92" s="538"/>
    </row>
    <row r="93" spans="1:21" ht="18.75" customHeight="1">
      <c r="A93" s="28">
        <v>82</v>
      </c>
      <c r="H93" s="768"/>
      <c r="I93" s="1193"/>
      <c r="J93" s="1195">
        <v>3306</v>
      </c>
      <c r="K93" s="1237" t="s">
        <v>769</v>
      </c>
      <c r="L93" s="1594">
        <f t="shared" si="4"/>
        <v>0</v>
      </c>
      <c r="M93" s="1453">
        <v>0</v>
      </c>
      <c r="N93" s="1453">
        <v>0</v>
      </c>
      <c r="O93" s="1453">
        <v>0</v>
      </c>
      <c r="P93" s="1453">
        <v>0</v>
      </c>
      <c r="Q93" s="1453">
        <v>0</v>
      </c>
      <c r="R93" s="1453">
        <v>0</v>
      </c>
      <c r="S93" s="580">
        <f t="shared" si="2"/>
        <v>0</v>
      </c>
      <c r="T93" s="1479">
        <f t="shared" si="1"/>
        <v>0</v>
      </c>
      <c r="U93" s="538"/>
    </row>
    <row r="94" spans="1:21" ht="18.75" customHeight="1">
      <c r="A94" s="28">
        <v>83</v>
      </c>
      <c r="H94" s="768"/>
      <c r="I94" s="1193"/>
      <c r="J94" s="1191">
        <v>3307</v>
      </c>
      <c r="K94" s="1235" t="s">
        <v>1935</v>
      </c>
      <c r="L94" s="1594">
        <f t="shared" si="4"/>
        <v>0</v>
      </c>
      <c r="M94" s="1455">
        <v>0</v>
      </c>
      <c r="N94" s="1455">
        <v>0</v>
      </c>
      <c r="O94" s="1455">
        <v>0</v>
      </c>
      <c r="P94" s="1455">
        <v>0</v>
      </c>
      <c r="Q94" s="1455">
        <v>0</v>
      </c>
      <c r="R94" s="1455">
        <v>0</v>
      </c>
      <c r="S94" s="580">
        <f t="shared" si="2"/>
        <v>0</v>
      </c>
      <c r="T94" s="1479">
        <f t="shared" si="1"/>
        <v>0</v>
      </c>
      <c r="U94" s="538"/>
    </row>
    <row r="95" spans="1:21" ht="18.75" customHeight="1">
      <c r="A95" s="28">
        <v>84</v>
      </c>
      <c r="H95" s="768"/>
      <c r="I95" s="1187">
        <v>3900</v>
      </c>
      <c r="J95" s="1758" t="s">
        <v>770</v>
      </c>
      <c r="K95" s="1758"/>
      <c r="L95" s="1630">
        <f t="shared" si="4"/>
        <v>0</v>
      </c>
      <c r="M95" s="1455">
        <v>0</v>
      </c>
      <c r="N95" s="1455">
        <v>0</v>
      </c>
      <c r="O95" s="1455">
        <v>0</v>
      </c>
      <c r="P95" s="1455">
        <v>0</v>
      </c>
      <c r="Q95" s="1455">
        <v>0</v>
      </c>
      <c r="R95" s="1455">
        <v>0</v>
      </c>
      <c r="S95" s="1619">
        <f t="shared" si="2"/>
        <v>0</v>
      </c>
      <c r="T95" s="1479">
        <f aca="true" t="shared" si="12" ref="T95:T141">(IF($E95&lt;&gt;0,$K$2,IF($F95&lt;&gt;0,$K$2,IF($G95&lt;&gt;0,$K$2,IF($H95&lt;&gt;0,$K$2,IF($I95&lt;&gt;0,$K$2,IF($J95&lt;&gt;0,$K$2,"")))))))</f>
        <v>0</v>
      </c>
      <c r="U95" s="538"/>
    </row>
    <row r="96" spans="1:21" ht="18.75" customHeight="1">
      <c r="A96" s="28">
        <v>85</v>
      </c>
      <c r="H96" s="768"/>
      <c r="I96" s="1187">
        <v>4000</v>
      </c>
      <c r="J96" s="1758" t="s">
        <v>771</v>
      </c>
      <c r="K96" s="1758"/>
      <c r="L96" s="1630">
        <f t="shared" si="4"/>
        <v>0</v>
      </c>
      <c r="M96" s="1601"/>
      <c r="N96" s="1559"/>
      <c r="O96" s="1581"/>
      <c r="P96" s="1300"/>
      <c r="Q96" s="1301"/>
      <c r="R96" s="1301"/>
      <c r="S96" s="1619">
        <f aca="true" t="shared" si="13" ref="S96:S137">P96+Q96+R96</f>
        <v>0</v>
      </c>
      <c r="T96" s="1479">
        <f t="shared" si="12"/>
        <v>0</v>
      </c>
      <c r="U96" s="538"/>
    </row>
    <row r="97" spans="1:21" ht="18.75" customHeight="1">
      <c r="A97" s="28">
        <v>86</v>
      </c>
      <c r="H97" s="768"/>
      <c r="I97" s="1187">
        <v>4100</v>
      </c>
      <c r="J97" s="1758" t="s">
        <v>772</v>
      </c>
      <c r="K97" s="1758"/>
      <c r="L97" s="1630">
        <f t="shared" si="4"/>
        <v>0</v>
      </c>
      <c r="M97" s="1455">
        <v>0</v>
      </c>
      <c r="N97" s="1455">
        <v>0</v>
      </c>
      <c r="O97" s="1455">
        <v>0</v>
      </c>
      <c r="P97" s="1455">
        <v>0</v>
      </c>
      <c r="Q97" s="1455">
        <v>0</v>
      </c>
      <c r="R97" s="1455">
        <v>0</v>
      </c>
      <c r="S97" s="1619">
        <f t="shared" si="13"/>
        <v>0</v>
      </c>
      <c r="T97" s="1479">
        <f t="shared" si="12"/>
        <v>0</v>
      </c>
      <c r="U97" s="538"/>
    </row>
    <row r="98" spans="1:21" ht="18.75" customHeight="1">
      <c r="A98" s="28">
        <v>87</v>
      </c>
      <c r="H98" s="768"/>
      <c r="I98" s="1187">
        <v>4200</v>
      </c>
      <c r="J98" s="1758" t="s">
        <v>773</v>
      </c>
      <c r="K98" s="1758"/>
      <c r="L98" s="1630">
        <f aca="true" t="shared" si="14" ref="L98:L137">M98+N98+O98</f>
        <v>0</v>
      </c>
      <c r="M98" s="1601">
        <f aca="true" t="shared" si="15" ref="M98:S98">SUM(M99:M104)</f>
        <v>0</v>
      </c>
      <c r="N98" s="1555">
        <f t="shared" si="15"/>
        <v>0</v>
      </c>
      <c r="O98" s="1577">
        <f t="shared" si="15"/>
        <v>0</v>
      </c>
      <c r="P98" s="607">
        <f t="shared" si="15"/>
        <v>0</v>
      </c>
      <c r="Q98" s="608">
        <f t="shared" si="15"/>
        <v>0</v>
      </c>
      <c r="R98" s="608">
        <f t="shared" si="15"/>
        <v>0</v>
      </c>
      <c r="S98" s="609">
        <f t="shared" si="15"/>
        <v>0</v>
      </c>
      <c r="T98" s="1479">
        <f t="shared" si="12"/>
        <v>0</v>
      </c>
      <c r="U98" s="538"/>
    </row>
    <row r="99" spans="1:21" ht="18.75" customHeight="1">
      <c r="A99" s="28">
        <v>88</v>
      </c>
      <c r="H99" s="768"/>
      <c r="I99" s="1238"/>
      <c r="J99" s="1189">
        <v>4201</v>
      </c>
      <c r="K99" s="1190" t="s">
        <v>774</v>
      </c>
      <c r="L99" s="1594">
        <f t="shared" si="14"/>
        <v>0</v>
      </c>
      <c r="M99" s="1572"/>
      <c r="N99" s="1556"/>
      <c r="O99" s="1578"/>
      <c r="P99" s="578"/>
      <c r="Q99" s="579"/>
      <c r="R99" s="579"/>
      <c r="S99" s="580">
        <f t="shared" si="13"/>
        <v>0</v>
      </c>
      <c r="T99" s="1479">
        <f t="shared" si="12"/>
        <v>0</v>
      </c>
      <c r="U99" s="538"/>
    </row>
    <row r="100" spans="1:21" ht="18.75" customHeight="1">
      <c r="A100" s="28">
        <v>89</v>
      </c>
      <c r="H100" s="768"/>
      <c r="I100" s="1238"/>
      <c r="J100" s="1195">
        <v>4202</v>
      </c>
      <c r="K100" s="1239" t="s">
        <v>775</v>
      </c>
      <c r="L100" s="1594">
        <f t="shared" si="14"/>
        <v>0</v>
      </c>
      <c r="M100" s="1600"/>
      <c r="N100" s="1558"/>
      <c r="O100" s="1580"/>
      <c r="P100" s="581"/>
      <c r="Q100" s="582"/>
      <c r="R100" s="582"/>
      <c r="S100" s="580">
        <f t="shared" si="13"/>
        <v>0</v>
      </c>
      <c r="T100" s="1479">
        <f t="shared" si="12"/>
        <v>0</v>
      </c>
      <c r="U100" s="538"/>
    </row>
    <row r="101" spans="1:21" ht="18.75" customHeight="1">
      <c r="A101" s="28">
        <v>90</v>
      </c>
      <c r="H101" s="768"/>
      <c r="I101" s="1238"/>
      <c r="J101" s="1195">
        <v>4214</v>
      </c>
      <c r="K101" s="1239" t="s">
        <v>776</v>
      </c>
      <c r="L101" s="1594">
        <f t="shared" si="14"/>
        <v>0</v>
      </c>
      <c r="M101" s="1600"/>
      <c r="N101" s="1558"/>
      <c r="O101" s="1580"/>
      <c r="P101" s="581"/>
      <c r="Q101" s="582"/>
      <c r="R101" s="582"/>
      <c r="S101" s="580">
        <f t="shared" si="13"/>
        <v>0</v>
      </c>
      <c r="T101" s="1479">
        <f t="shared" si="12"/>
        <v>0</v>
      </c>
      <c r="U101" s="538"/>
    </row>
    <row r="102" spans="1:21" ht="18.75" customHeight="1">
      <c r="A102" s="28">
        <v>91</v>
      </c>
      <c r="H102" s="768"/>
      <c r="I102" s="1238"/>
      <c r="J102" s="1195">
        <v>4217</v>
      </c>
      <c r="K102" s="1239" t="s">
        <v>777</v>
      </c>
      <c r="L102" s="1594">
        <f t="shared" si="14"/>
        <v>0</v>
      </c>
      <c r="M102" s="1600"/>
      <c r="N102" s="1558"/>
      <c r="O102" s="1580"/>
      <c r="P102" s="581"/>
      <c r="Q102" s="582"/>
      <c r="R102" s="582"/>
      <c r="S102" s="580">
        <f t="shared" si="13"/>
        <v>0</v>
      </c>
      <c r="T102" s="1479">
        <f t="shared" si="12"/>
        <v>0</v>
      </c>
      <c r="U102" s="538"/>
    </row>
    <row r="103" spans="1:21" ht="18.75" customHeight="1">
      <c r="A103" s="28">
        <v>92</v>
      </c>
      <c r="H103" s="768"/>
      <c r="I103" s="1238"/>
      <c r="J103" s="1195">
        <v>4218</v>
      </c>
      <c r="K103" s="1196" t="s">
        <v>778</v>
      </c>
      <c r="L103" s="1594">
        <f t="shared" si="14"/>
        <v>0</v>
      </c>
      <c r="M103" s="1600"/>
      <c r="N103" s="1558"/>
      <c r="O103" s="1580"/>
      <c r="P103" s="581"/>
      <c r="Q103" s="582"/>
      <c r="R103" s="582"/>
      <c r="S103" s="580">
        <f t="shared" si="13"/>
        <v>0</v>
      </c>
      <c r="T103" s="1479">
        <f t="shared" si="12"/>
        <v>0</v>
      </c>
      <c r="U103" s="538"/>
    </row>
    <row r="104" spans="1:21" ht="18.75" customHeight="1">
      <c r="A104" s="28">
        <v>93</v>
      </c>
      <c r="H104" s="768"/>
      <c r="I104" s="1238"/>
      <c r="J104" s="1191">
        <v>4219</v>
      </c>
      <c r="K104" s="1223" t="s">
        <v>779</v>
      </c>
      <c r="L104" s="1594">
        <f t="shared" si="14"/>
        <v>0</v>
      </c>
      <c r="M104" s="1599"/>
      <c r="N104" s="1557"/>
      <c r="O104" s="1579"/>
      <c r="P104" s="588"/>
      <c r="Q104" s="589"/>
      <c r="R104" s="589"/>
      <c r="S104" s="580">
        <f t="shared" si="13"/>
        <v>0</v>
      </c>
      <c r="T104" s="1479">
        <f t="shared" si="12"/>
        <v>0</v>
      </c>
      <c r="U104" s="538"/>
    </row>
    <row r="105" spans="1:21" ht="18.75" customHeight="1">
      <c r="A105" s="28">
        <v>94</v>
      </c>
      <c r="H105" s="768"/>
      <c r="I105" s="1187">
        <v>4300</v>
      </c>
      <c r="J105" s="1758" t="s">
        <v>780</v>
      </c>
      <c r="K105" s="1758"/>
      <c r="L105" s="1630">
        <f t="shared" si="14"/>
        <v>0</v>
      </c>
      <c r="M105" s="1601">
        <f aca="true" t="shared" si="16" ref="M105:S105">SUM(M106:M108)</f>
        <v>0</v>
      </c>
      <c r="N105" s="1555">
        <f t="shared" si="16"/>
        <v>0</v>
      </c>
      <c r="O105" s="1577">
        <f t="shared" si="16"/>
        <v>0</v>
      </c>
      <c r="P105" s="607">
        <f t="shared" si="16"/>
        <v>0</v>
      </c>
      <c r="Q105" s="608">
        <f t="shared" si="16"/>
        <v>0</v>
      </c>
      <c r="R105" s="608">
        <f t="shared" si="16"/>
        <v>0</v>
      </c>
      <c r="S105" s="609">
        <f t="shared" si="16"/>
        <v>0</v>
      </c>
      <c r="T105" s="1479">
        <f t="shared" si="12"/>
        <v>0</v>
      </c>
      <c r="U105" s="538"/>
    </row>
    <row r="106" spans="1:21" ht="18.75" customHeight="1">
      <c r="A106" s="28">
        <v>95</v>
      </c>
      <c r="H106" s="768"/>
      <c r="I106" s="1238"/>
      <c r="J106" s="1189">
        <v>4301</v>
      </c>
      <c r="K106" s="1208" t="s">
        <v>781</v>
      </c>
      <c r="L106" s="1594">
        <f t="shared" si="14"/>
        <v>0</v>
      </c>
      <c r="M106" s="1572"/>
      <c r="N106" s="1556"/>
      <c r="O106" s="1578"/>
      <c r="P106" s="578"/>
      <c r="Q106" s="579"/>
      <c r="R106" s="579"/>
      <c r="S106" s="580">
        <f t="shared" si="13"/>
        <v>0</v>
      </c>
      <c r="T106" s="1479">
        <f t="shared" si="12"/>
        <v>0</v>
      </c>
      <c r="U106" s="538"/>
    </row>
    <row r="107" spans="1:21" ht="18.75" customHeight="1">
      <c r="A107" s="28">
        <v>96</v>
      </c>
      <c r="H107" s="768"/>
      <c r="I107" s="1238"/>
      <c r="J107" s="1195">
        <v>4302</v>
      </c>
      <c r="K107" s="1239" t="s">
        <v>872</v>
      </c>
      <c r="L107" s="1594">
        <f t="shared" si="14"/>
        <v>0</v>
      </c>
      <c r="M107" s="1600"/>
      <c r="N107" s="1558"/>
      <c r="O107" s="1580"/>
      <c r="P107" s="581"/>
      <c r="Q107" s="582"/>
      <c r="R107" s="582"/>
      <c r="S107" s="580">
        <f t="shared" si="13"/>
        <v>0</v>
      </c>
      <c r="T107" s="1479">
        <f t="shared" si="12"/>
        <v>0</v>
      </c>
      <c r="U107" s="538"/>
    </row>
    <row r="108" spans="1:21" ht="18.75" customHeight="1">
      <c r="A108" s="28">
        <v>97</v>
      </c>
      <c r="H108" s="768"/>
      <c r="I108" s="1238"/>
      <c r="J108" s="1191">
        <v>4309</v>
      </c>
      <c r="K108" s="1199" t="s">
        <v>783</v>
      </c>
      <c r="L108" s="1594">
        <f t="shared" si="14"/>
        <v>0</v>
      </c>
      <c r="M108" s="1599"/>
      <c r="N108" s="1557"/>
      <c r="O108" s="1579"/>
      <c r="P108" s="588"/>
      <c r="Q108" s="589"/>
      <c r="R108" s="589"/>
      <c r="S108" s="580">
        <f t="shared" si="13"/>
        <v>0</v>
      </c>
      <c r="T108" s="1479">
        <f t="shared" si="12"/>
        <v>0</v>
      </c>
      <c r="U108" s="538"/>
    </row>
    <row r="109" spans="1:21" ht="18.75" customHeight="1">
      <c r="A109" s="28">
        <v>98</v>
      </c>
      <c r="H109" s="768"/>
      <c r="I109" s="1187">
        <v>4400</v>
      </c>
      <c r="J109" s="1758" t="s">
        <v>784</v>
      </c>
      <c r="K109" s="1758"/>
      <c r="L109" s="1630">
        <f t="shared" si="14"/>
        <v>0</v>
      </c>
      <c r="M109" s="1601"/>
      <c r="N109" s="1559"/>
      <c r="O109" s="1581"/>
      <c r="P109" s="1300"/>
      <c r="Q109" s="1301"/>
      <c r="R109" s="1301"/>
      <c r="S109" s="1619">
        <f t="shared" si="13"/>
        <v>0</v>
      </c>
      <c r="T109" s="1479">
        <f t="shared" si="12"/>
        <v>0</v>
      </c>
      <c r="U109" s="538"/>
    </row>
    <row r="110" spans="1:21" ht="18.75" customHeight="1">
      <c r="A110" s="28">
        <v>99</v>
      </c>
      <c r="H110" s="768"/>
      <c r="I110" s="1187">
        <v>4500</v>
      </c>
      <c r="J110" s="1758" t="s">
        <v>847</v>
      </c>
      <c r="K110" s="1758"/>
      <c r="L110" s="1630">
        <f t="shared" si="14"/>
        <v>0</v>
      </c>
      <c r="M110" s="1601"/>
      <c r="N110" s="1559"/>
      <c r="O110" s="1581"/>
      <c r="P110" s="1300"/>
      <c r="Q110" s="1301"/>
      <c r="R110" s="1301"/>
      <c r="S110" s="1619">
        <f t="shared" si="13"/>
        <v>0</v>
      </c>
      <c r="T110" s="1479">
        <f t="shared" si="12"/>
        <v>0</v>
      </c>
      <c r="U110" s="538"/>
    </row>
    <row r="111" spans="1:21" ht="18.75" customHeight="1">
      <c r="A111" s="28">
        <v>100</v>
      </c>
      <c r="H111" s="768"/>
      <c r="I111" s="1187">
        <v>4600</v>
      </c>
      <c r="J111" s="1760" t="s">
        <v>785</v>
      </c>
      <c r="K111" s="1761"/>
      <c r="L111" s="1630">
        <f t="shared" si="14"/>
        <v>0</v>
      </c>
      <c r="M111" s="1601"/>
      <c r="N111" s="1559"/>
      <c r="O111" s="1581"/>
      <c r="P111" s="1300"/>
      <c r="Q111" s="1301"/>
      <c r="R111" s="1301"/>
      <c r="S111" s="1619">
        <f t="shared" si="13"/>
        <v>0</v>
      </c>
      <c r="T111" s="1479">
        <f t="shared" si="12"/>
        <v>0</v>
      </c>
      <c r="U111" s="538"/>
    </row>
    <row r="112" spans="1:21" ht="18.75" customHeight="1">
      <c r="A112" s="28">
        <v>101</v>
      </c>
      <c r="H112" s="768"/>
      <c r="I112" s="1187">
        <v>4900</v>
      </c>
      <c r="J112" s="1758" t="s">
        <v>389</v>
      </c>
      <c r="K112" s="1758"/>
      <c r="L112" s="1630">
        <f t="shared" si="14"/>
        <v>0</v>
      </c>
      <c r="M112" s="1601">
        <f aca="true" t="shared" si="17" ref="M112:S112">+M113+M114</f>
        <v>0</v>
      </c>
      <c r="N112" s="1555">
        <f t="shared" si="17"/>
        <v>0</v>
      </c>
      <c r="O112" s="1577">
        <f t="shared" si="17"/>
        <v>0</v>
      </c>
      <c r="P112" s="607">
        <f t="shared" si="17"/>
        <v>0</v>
      </c>
      <c r="Q112" s="608">
        <f t="shared" si="17"/>
        <v>0</v>
      </c>
      <c r="R112" s="608">
        <f t="shared" si="17"/>
        <v>0</v>
      </c>
      <c r="S112" s="609">
        <f t="shared" si="17"/>
        <v>0</v>
      </c>
      <c r="T112" s="1479">
        <f t="shared" si="12"/>
        <v>0</v>
      </c>
      <c r="U112" s="538"/>
    </row>
    <row r="113" spans="1:21" ht="18.75" customHeight="1">
      <c r="A113" s="28">
        <v>102</v>
      </c>
      <c r="H113" s="768"/>
      <c r="I113" s="1238"/>
      <c r="J113" s="1189">
        <v>4901</v>
      </c>
      <c r="K113" s="1240" t="s">
        <v>390</v>
      </c>
      <c r="L113" s="1594">
        <f t="shared" si="14"/>
        <v>0</v>
      </c>
      <c r="M113" s="1572"/>
      <c r="N113" s="1556"/>
      <c r="O113" s="1578"/>
      <c r="P113" s="578"/>
      <c r="Q113" s="579"/>
      <c r="R113" s="579"/>
      <c r="S113" s="580">
        <f t="shared" si="13"/>
        <v>0</v>
      </c>
      <c r="T113" s="1479">
        <f t="shared" si="12"/>
        <v>0</v>
      </c>
      <c r="U113" s="538"/>
    </row>
    <row r="114" spans="1:21" ht="18.75" customHeight="1">
      <c r="A114" s="28">
        <v>103</v>
      </c>
      <c r="H114" s="768"/>
      <c r="I114" s="1238"/>
      <c r="J114" s="1191">
        <v>4902</v>
      </c>
      <c r="K114" s="1199" t="s">
        <v>391</v>
      </c>
      <c r="L114" s="1594">
        <f t="shared" si="14"/>
        <v>0</v>
      </c>
      <c r="M114" s="1599"/>
      <c r="N114" s="1557"/>
      <c r="O114" s="1579"/>
      <c r="P114" s="588"/>
      <c r="Q114" s="589"/>
      <c r="R114" s="589"/>
      <c r="S114" s="580">
        <f t="shared" si="13"/>
        <v>0</v>
      </c>
      <c r="T114" s="1479">
        <f t="shared" si="12"/>
        <v>0</v>
      </c>
      <c r="U114" s="538"/>
    </row>
    <row r="115" spans="1:21" ht="18.75" customHeight="1">
      <c r="A115" s="28">
        <v>104</v>
      </c>
      <c r="H115" s="768"/>
      <c r="I115" s="1241">
        <v>5100</v>
      </c>
      <c r="J115" s="1759" t="s">
        <v>786</v>
      </c>
      <c r="K115" s="1759"/>
      <c r="L115" s="1630">
        <f t="shared" si="14"/>
        <v>0</v>
      </c>
      <c r="M115" s="1601"/>
      <c r="N115" s="1559"/>
      <c r="O115" s="1581"/>
      <c r="P115" s="1300"/>
      <c r="Q115" s="1301"/>
      <c r="R115" s="1301"/>
      <c r="S115" s="1619">
        <f t="shared" si="13"/>
        <v>0</v>
      </c>
      <c r="T115" s="1479">
        <f t="shared" si="12"/>
        <v>0</v>
      </c>
      <c r="U115" s="538"/>
    </row>
    <row r="116" spans="1:21" ht="18.75" customHeight="1">
      <c r="A116" s="28">
        <v>105</v>
      </c>
      <c r="H116" s="768"/>
      <c r="I116" s="1241">
        <v>5200</v>
      </c>
      <c r="J116" s="1759" t="s">
        <v>787</v>
      </c>
      <c r="K116" s="1759"/>
      <c r="L116" s="1630">
        <f t="shared" si="14"/>
        <v>0</v>
      </c>
      <c r="M116" s="1601">
        <f aca="true" t="shared" si="18" ref="M116:S116">SUM(M117:M123)</f>
        <v>0</v>
      </c>
      <c r="N116" s="1555">
        <f t="shared" si="18"/>
        <v>0</v>
      </c>
      <c r="O116" s="1577">
        <f t="shared" si="18"/>
        <v>0</v>
      </c>
      <c r="P116" s="607">
        <f t="shared" si="18"/>
        <v>0</v>
      </c>
      <c r="Q116" s="608">
        <f t="shared" si="18"/>
        <v>0</v>
      </c>
      <c r="R116" s="608">
        <f t="shared" si="18"/>
        <v>0</v>
      </c>
      <c r="S116" s="609">
        <f t="shared" si="18"/>
        <v>0</v>
      </c>
      <c r="T116" s="1479">
        <f t="shared" si="12"/>
        <v>0</v>
      </c>
      <c r="U116" s="538"/>
    </row>
    <row r="117" spans="1:21" ht="18.75" customHeight="1">
      <c r="A117" s="28">
        <v>106</v>
      </c>
      <c r="H117" s="768"/>
      <c r="I117" s="1242"/>
      <c r="J117" s="1243">
        <v>5201</v>
      </c>
      <c r="K117" s="1244" t="s">
        <v>788</v>
      </c>
      <c r="L117" s="1594">
        <f t="shared" si="14"/>
        <v>0</v>
      </c>
      <c r="M117" s="1572"/>
      <c r="N117" s="1556"/>
      <c r="O117" s="1578"/>
      <c r="P117" s="578"/>
      <c r="Q117" s="579"/>
      <c r="R117" s="579"/>
      <c r="S117" s="580">
        <f t="shared" si="13"/>
        <v>0</v>
      </c>
      <c r="T117" s="1479">
        <f t="shared" si="12"/>
        <v>0</v>
      </c>
      <c r="U117" s="538"/>
    </row>
    <row r="118" spans="1:21" ht="18.75" customHeight="1">
      <c r="A118" s="28">
        <v>107</v>
      </c>
      <c r="H118" s="768"/>
      <c r="I118" s="1242"/>
      <c r="J118" s="1245">
        <v>5202</v>
      </c>
      <c r="K118" s="1246" t="s">
        <v>789</v>
      </c>
      <c r="L118" s="1594">
        <f t="shared" si="14"/>
        <v>0</v>
      </c>
      <c r="M118" s="1600"/>
      <c r="N118" s="1558"/>
      <c r="O118" s="1580"/>
      <c r="P118" s="581"/>
      <c r="Q118" s="582"/>
      <c r="R118" s="582"/>
      <c r="S118" s="580">
        <f t="shared" si="13"/>
        <v>0</v>
      </c>
      <c r="T118" s="1479">
        <f t="shared" si="12"/>
        <v>0</v>
      </c>
      <c r="U118" s="538"/>
    </row>
    <row r="119" spans="1:21" ht="18.75" customHeight="1">
      <c r="A119" s="28">
        <v>108</v>
      </c>
      <c r="H119" s="768"/>
      <c r="I119" s="1242"/>
      <c r="J119" s="1245">
        <v>5203</v>
      </c>
      <c r="K119" s="1246" t="s">
        <v>1768</v>
      </c>
      <c r="L119" s="1594">
        <f t="shared" si="14"/>
        <v>0</v>
      </c>
      <c r="M119" s="1600"/>
      <c r="N119" s="1558"/>
      <c r="O119" s="1580"/>
      <c r="P119" s="581"/>
      <c r="Q119" s="582"/>
      <c r="R119" s="582"/>
      <c r="S119" s="580">
        <f t="shared" si="13"/>
        <v>0</v>
      </c>
      <c r="T119" s="1479">
        <f t="shared" si="12"/>
        <v>0</v>
      </c>
      <c r="U119" s="538"/>
    </row>
    <row r="120" spans="1:21" ht="18.75" customHeight="1">
      <c r="A120" s="28">
        <v>109</v>
      </c>
      <c r="H120" s="768"/>
      <c r="I120" s="1242"/>
      <c r="J120" s="1245">
        <v>5204</v>
      </c>
      <c r="K120" s="1246" t="s">
        <v>1769</v>
      </c>
      <c r="L120" s="1594">
        <f t="shared" si="14"/>
        <v>0</v>
      </c>
      <c r="M120" s="1600"/>
      <c r="N120" s="1558"/>
      <c r="O120" s="1580"/>
      <c r="P120" s="581"/>
      <c r="Q120" s="582"/>
      <c r="R120" s="582"/>
      <c r="S120" s="580">
        <f t="shared" si="13"/>
        <v>0</v>
      </c>
      <c r="T120" s="1479">
        <f t="shared" si="12"/>
        <v>0</v>
      </c>
      <c r="U120" s="538"/>
    </row>
    <row r="121" spans="1:21" ht="18.75" customHeight="1">
      <c r="A121" s="28">
        <v>110</v>
      </c>
      <c r="H121" s="768"/>
      <c r="I121" s="1242"/>
      <c r="J121" s="1245">
        <v>5205</v>
      </c>
      <c r="K121" s="1246" t="s">
        <v>1770</v>
      </c>
      <c r="L121" s="1594">
        <f t="shared" si="14"/>
        <v>0</v>
      </c>
      <c r="M121" s="1600"/>
      <c r="N121" s="1558"/>
      <c r="O121" s="1580"/>
      <c r="P121" s="581"/>
      <c r="Q121" s="582"/>
      <c r="R121" s="582"/>
      <c r="S121" s="580">
        <f t="shared" si="13"/>
        <v>0</v>
      </c>
      <c r="T121" s="1479">
        <f t="shared" si="12"/>
        <v>0</v>
      </c>
      <c r="U121" s="538"/>
    </row>
    <row r="122" spans="1:21" ht="18.75" customHeight="1">
      <c r="A122" s="28">
        <v>111</v>
      </c>
      <c r="H122" s="768"/>
      <c r="I122" s="1242"/>
      <c r="J122" s="1245">
        <v>5206</v>
      </c>
      <c r="K122" s="1246" t="s">
        <v>1771</v>
      </c>
      <c r="L122" s="1594">
        <f t="shared" si="14"/>
        <v>0</v>
      </c>
      <c r="M122" s="1600"/>
      <c r="N122" s="1558"/>
      <c r="O122" s="1580"/>
      <c r="P122" s="581"/>
      <c r="Q122" s="582"/>
      <c r="R122" s="582"/>
      <c r="S122" s="580">
        <f t="shared" si="13"/>
        <v>0</v>
      </c>
      <c r="T122" s="1479">
        <f t="shared" si="12"/>
        <v>0</v>
      </c>
      <c r="U122" s="538"/>
    </row>
    <row r="123" spans="1:21" ht="18.75" customHeight="1">
      <c r="A123" s="28">
        <v>112</v>
      </c>
      <c r="H123" s="768"/>
      <c r="I123" s="1242"/>
      <c r="J123" s="1247">
        <v>5219</v>
      </c>
      <c r="K123" s="1248" t="s">
        <v>1772</v>
      </c>
      <c r="L123" s="1594">
        <f t="shared" si="14"/>
        <v>0</v>
      </c>
      <c r="M123" s="1599"/>
      <c r="N123" s="1557"/>
      <c r="O123" s="1579"/>
      <c r="P123" s="588"/>
      <c r="Q123" s="589"/>
      <c r="R123" s="589"/>
      <c r="S123" s="580">
        <f t="shared" si="13"/>
        <v>0</v>
      </c>
      <c r="T123" s="1479">
        <f t="shared" si="12"/>
        <v>0</v>
      </c>
      <c r="U123" s="538"/>
    </row>
    <row r="124" spans="1:21" ht="18.75" customHeight="1">
      <c r="A124" s="28">
        <v>113</v>
      </c>
      <c r="H124" s="768"/>
      <c r="I124" s="1241">
        <v>5300</v>
      </c>
      <c r="J124" s="1759" t="s">
        <v>1773</v>
      </c>
      <c r="K124" s="1759"/>
      <c r="L124" s="1630">
        <f t="shared" si="14"/>
        <v>0</v>
      </c>
      <c r="M124" s="1601">
        <f aca="true" t="shared" si="19" ref="M124:S124">SUM(M125:M126)</f>
        <v>0</v>
      </c>
      <c r="N124" s="1555">
        <f t="shared" si="19"/>
        <v>0</v>
      </c>
      <c r="O124" s="1577">
        <f t="shared" si="19"/>
        <v>0</v>
      </c>
      <c r="P124" s="607">
        <f t="shared" si="19"/>
        <v>0</v>
      </c>
      <c r="Q124" s="608">
        <f t="shared" si="19"/>
        <v>0</v>
      </c>
      <c r="R124" s="608">
        <f t="shared" si="19"/>
        <v>0</v>
      </c>
      <c r="S124" s="609">
        <f t="shared" si="19"/>
        <v>0</v>
      </c>
      <c r="T124" s="1479">
        <f t="shared" si="12"/>
        <v>0</v>
      </c>
      <c r="U124" s="538"/>
    </row>
    <row r="125" spans="1:21" ht="18.75" customHeight="1">
      <c r="A125" s="28">
        <v>114</v>
      </c>
      <c r="H125" s="768"/>
      <c r="I125" s="1242"/>
      <c r="J125" s="1243">
        <v>5301</v>
      </c>
      <c r="K125" s="1244" t="s">
        <v>310</v>
      </c>
      <c r="L125" s="1594">
        <f t="shared" si="14"/>
        <v>0</v>
      </c>
      <c r="M125" s="1572"/>
      <c r="N125" s="1556"/>
      <c r="O125" s="1578"/>
      <c r="P125" s="578"/>
      <c r="Q125" s="579"/>
      <c r="R125" s="579"/>
      <c r="S125" s="580">
        <f t="shared" si="13"/>
        <v>0</v>
      </c>
      <c r="T125" s="1479">
        <f t="shared" si="12"/>
        <v>0</v>
      </c>
      <c r="U125" s="538"/>
    </row>
    <row r="126" spans="1:21" ht="18.75" customHeight="1">
      <c r="A126" s="28">
        <v>115</v>
      </c>
      <c r="H126" s="768"/>
      <c r="I126" s="1242"/>
      <c r="J126" s="1247">
        <v>5309</v>
      </c>
      <c r="K126" s="1248" t="s">
        <v>1774</v>
      </c>
      <c r="L126" s="1594">
        <f t="shared" si="14"/>
        <v>0</v>
      </c>
      <c r="M126" s="1599"/>
      <c r="N126" s="1557"/>
      <c r="O126" s="1579"/>
      <c r="P126" s="588"/>
      <c r="Q126" s="589"/>
      <c r="R126" s="589"/>
      <c r="S126" s="580">
        <f t="shared" si="13"/>
        <v>0</v>
      </c>
      <c r="T126" s="1479">
        <f t="shared" si="12"/>
        <v>0</v>
      </c>
      <c r="U126" s="538"/>
    </row>
    <row r="127" spans="1:21" ht="18.75" customHeight="1">
      <c r="A127" s="28">
        <v>116</v>
      </c>
      <c r="H127" s="768"/>
      <c r="I127" s="1241">
        <v>5400</v>
      </c>
      <c r="J127" s="1759" t="s">
        <v>803</v>
      </c>
      <c r="K127" s="1759"/>
      <c r="L127" s="1630">
        <f t="shared" si="14"/>
        <v>0</v>
      </c>
      <c r="M127" s="1601"/>
      <c r="N127" s="1559"/>
      <c r="O127" s="1581"/>
      <c r="P127" s="1300"/>
      <c r="Q127" s="1301"/>
      <c r="R127" s="1301"/>
      <c r="S127" s="1619">
        <f t="shared" si="13"/>
        <v>0</v>
      </c>
      <c r="T127" s="1479">
        <f t="shared" si="12"/>
        <v>0</v>
      </c>
      <c r="U127" s="538"/>
    </row>
    <row r="128" spans="1:21" ht="18.75" customHeight="1">
      <c r="A128" s="28">
        <v>117</v>
      </c>
      <c r="H128" s="768"/>
      <c r="I128" s="1187">
        <v>5500</v>
      </c>
      <c r="J128" s="1758" t="s">
        <v>804</v>
      </c>
      <c r="K128" s="1758"/>
      <c r="L128" s="1630">
        <f t="shared" si="14"/>
        <v>0</v>
      </c>
      <c r="M128" s="1601">
        <f aca="true" t="shared" si="20" ref="M128:S128">SUM(M129:M132)</f>
        <v>0</v>
      </c>
      <c r="N128" s="1555">
        <f t="shared" si="20"/>
        <v>0</v>
      </c>
      <c r="O128" s="1577">
        <f t="shared" si="20"/>
        <v>0</v>
      </c>
      <c r="P128" s="607">
        <f t="shared" si="20"/>
        <v>0</v>
      </c>
      <c r="Q128" s="608">
        <f t="shared" si="20"/>
        <v>0</v>
      </c>
      <c r="R128" s="608">
        <f t="shared" si="20"/>
        <v>0</v>
      </c>
      <c r="S128" s="609">
        <f t="shared" si="20"/>
        <v>0</v>
      </c>
      <c r="T128" s="1479">
        <f t="shared" si="12"/>
        <v>0</v>
      </c>
      <c r="U128" s="538"/>
    </row>
    <row r="129" spans="1:21" ht="18.75" customHeight="1">
      <c r="A129" s="28">
        <v>118</v>
      </c>
      <c r="H129" s="768"/>
      <c r="I129" s="1238"/>
      <c r="J129" s="1189">
        <v>5501</v>
      </c>
      <c r="K129" s="1208" t="s">
        <v>805</v>
      </c>
      <c r="L129" s="1594">
        <f t="shared" si="14"/>
        <v>0</v>
      </c>
      <c r="M129" s="1572"/>
      <c r="N129" s="1556"/>
      <c r="O129" s="1578"/>
      <c r="P129" s="578"/>
      <c r="Q129" s="579"/>
      <c r="R129" s="579"/>
      <c r="S129" s="580">
        <f t="shared" si="13"/>
        <v>0</v>
      </c>
      <c r="T129" s="1479">
        <f t="shared" si="12"/>
        <v>0</v>
      </c>
      <c r="U129" s="538"/>
    </row>
    <row r="130" spans="1:21" ht="18.75" customHeight="1">
      <c r="A130" s="28">
        <v>119</v>
      </c>
      <c r="H130" s="768"/>
      <c r="I130" s="1238"/>
      <c r="J130" s="1195">
        <v>5502</v>
      </c>
      <c r="K130" s="1196" t="s">
        <v>806</v>
      </c>
      <c r="L130" s="1594">
        <f t="shared" si="14"/>
        <v>0</v>
      </c>
      <c r="M130" s="1600"/>
      <c r="N130" s="1558"/>
      <c r="O130" s="1580"/>
      <c r="P130" s="581"/>
      <c r="Q130" s="582"/>
      <c r="R130" s="582"/>
      <c r="S130" s="580">
        <f t="shared" si="13"/>
        <v>0</v>
      </c>
      <c r="T130" s="1479">
        <f t="shared" si="12"/>
        <v>0</v>
      </c>
      <c r="U130" s="538"/>
    </row>
    <row r="131" spans="1:21" ht="18.75" customHeight="1">
      <c r="A131" s="28">
        <v>120</v>
      </c>
      <c r="H131" s="768"/>
      <c r="I131" s="1238"/>
      <c r="J131" s="1195">
        <v>5503</v>
      </c>
      <c r="K131" s="1239" t="s">
        <v>807</v>
      </c>
      <c r="L131" s="1594">
        <f t="shared" si="14"/>
        <v>0</v>
      </c>
      <c r="M131" s="1600"/>
      <c r="N131" s="1558"/>
      <c r="O131" s="1580"/>
      <c r="P131" s="581"/>
      <c r="Q131" s="582"/>
      <c r="R131" s="582"/>
      <c r="S131" s="580">
        <f t="shared" si="13"/>
        <v>0</v>
      </c>
      <c r="T131" s="1479">
        <f t="shared" si="12"/>
        <v>0</v>
      </c>
      <c r="U131" s="538"/>
    </row>
    <row r="132" spans="1:21" ht="18.75" customHeight="1">
      <c r="A132" s="28">
        <v>121</v>
      </c>
      <c r="H132" s="768"/>
      <c r="I132" s="1238"/>
      <c r="J132" s="1191">
        <v>5504</v>
      </c>
      <c r="K132" s="1219" t="s">
        <v>808</v>
      </c>
      <c r="L132" s="1594">
        <f t="shared" si="14"/>
        <v>0</v>
      </c>
      <c r="M132" s="1599"/>
      <c r="N132" s="1557"/>
      <c r="O132" s="1579"/>
      <c r="P132" s="588"/>
      <c r="Q132" s="589"/>
      <c r="R132" s="589"/>
      <c r="S132" s="580">
        <f t="shared" si="13"/>
        <v>0</v>
      </c>
      <c r="T132" s="1479">
        <f t="shared" si="12"/>
        <v>0</v>
      </c>
      <c r="U132" s="538"/>
    </row>
    <row r="133" spans="1:21" ht="18.75" customHeight="1">
      <c r="A133" s="28">
        <v>122</v>
      </c>
      <c r="H133" s="768"/>
      <c r="I133" s="1241">
        <v>5700</v>
      </c>
      <c r="J133" s="1745" t="s">
        <v>1445</v>
      </c>
      <c r="K133" s="1746"/>
      <c r="L133" s="1630">
        <f t="shared" si="14"/>
        <v>0</v>
      </c>
      <c r="M133" s="1601">
        <f aca="true" t="shared" si="21" ref="M133:S133">SUM(M134:M136)</f>
        <v>0</v>
      </c>
      <c r="N133" s="1555">
        <f t="shared" si="21"/>
        <v>0</v>
      </c>
      <c r="O133" s="1577">
        <f t="shared" si="21"/>
        <v>0</v>
      </c>
      <c r="P133" s="607">
        <f t="shared" si="21"/>
        <v>0</v>
      </c>
      <c r="Q133" s="608">
        <f t="shared" si="21"/>
        <v>0</v>
      </c>
      <c r="R133" s="608">
        <f t="shared" si="21"/>
        <v>0</v>
      </c>
      <c r="S133" s="609">
        <f t="shared" si="21"/>
        <v>0</v>
      </c>
      <c r="T133" s="1479">
        <f t="shared" si="12"/>
        <v>0</v>
      </c>
      <c r="U133" s="538"/>
    </row>
    <row r="134" spans="1:21" ht="18.75" customHeight="1" thickBot="1">
      <c r="A134" s="28">
        <v>123</v>
      </c>
      <c r="H134" s="768"/>
      <c r="I134" s="1242"/>
      <c r="J134" s="1243">
        <v>5701</v>
      </c>
      <c r="K134" s="1244" t="s">
        <v>810</v>
      </c>
      <c r="L134" s="1594">
        <f t="shared" si="14"/>
        <v>0</v>
      </c>
      <c r="M134" s="1590">
        <v>0</v>
      </c>
      <c r="N134" s="1590">
        <v>0</v>
      </c>
      <c r="O134" s="1590">
        <v>0</v>
      </c>
      <c r="P134" s="1590">
        <v>0</v>
      </c>
      <c r="Q134" s="1590">
        <v>0</v>
      </c>
      <c r="R134" s="1590">
        <v>0</v>
      </c>
      <c r="S134" s="580">
        <f t="shared" si="13"/>
        <v>0</v>
      </c>
      <c r="T134" s="1479">
        <f t="shared" si="12"/>
        <v>0</v>
      </c>
      <c r="U134" s="538"/>
    </row>
    <row r="135" spans="1:21" ht="18.75" customHeight="1" thickBot="1">
      <c r="A135" s="28">
        <v>124</v>
      </c>
      <c r="H135" s="768"/>
      <c r="I135" s="1242"/>
      <c r="J135" s="1249">
        <v>5702</v>
      </c>
      <c r="K135" s="1250" t="s">
        <v>811</v>
      </c>
      <c r="L135" s="1594">
        <f t="shared" si="14"/>
        <v>0</v>
      </c>
      <c r="M135" s="1590">
        <v>0</v>
      </c>
      <c r="N135" s="1590">
        <v>0</v>
      </c>
      <c r="O135" s="1590">
        <v>0</v>
      </c>
      <c r="P135" s="1590">
        <v>0</v>
      </c>
      <c r="Q135" s="1590">
        <v>0</v>
      </c>
      <c r="R135" s="1590">
        <v>0</v>
      </c>
      <c r="S135" s="580">
        <f t="shared" si="13"/>
        <v>0</v>
      </c>
      <c r="T135" s="1479">
        <f t="shared" si="12"/>
        <v>0</v>
      </c>
      <c r="U135" s="538"/>
    </row>
    <row r="136" spans="1:21" ht="18.75" customHeight="1" thickBot="1">
      <c r="A136" s="28">
        <v>125</v>
      </c>
      <c r="H136" s="768"/>
      <c r="I136" s="1194"/>
      <c r="J136" s="1251">
        <v>4071</v>
      </c>
      <c r="K136" s="1252" t="s">
        <v>812</v>
      </c>
      <c r="L136" s="1594">
        <f t="shared" si="14"/>
        <v>0</v>
      </c>
      <c r="M136" s="1590">
        <v>0</v>
      </c>
      <c r="N136" s="1590">
        <v>0</v>
      </c>
      <c r="O136" s="1590">
        <v>0</v>
      </c>
      <c r="P136" s="1590">
        <v>0</v>
      </c>
      <c r="Q136" s="1590">
        <v>0</v>
      </c>
      <c r="R136" s="1590">
        <v>0</v>
      </c>
      <c r="S136" s="580">
        <f t="shared" si="13"/>
        <v>0</v>
      </c>
      <c r="T136" s="1479">
        <f t="shared" si="12"/>
        <v>0</v>
      </c>
      <c r="U136" s="538"/>
    </row>
    <row r="137" spans="1:21" ht="18.75" customHeight="1" thickBot="1">
      <c r="A137" s="28">
        <v>127</v>
      </c>
      <c r="H137" s="768"/>
      <c r="I137" s="1254">
        <v>98</v>
      </c>
      <c r="J137" s="1747" t="s">
        <v>813</v>
      </c>
      <c r="K137" s="1748"/>
      <c r="L137" s="1631">
        <f t="shared" si="14"/>
        <v>0</v>
      </c>
      <c r="M137" s="1607"/>
      <c r="N137" s="1607"/>
      <c r="O137" s="1607"/>
      <c r="P137" s="1590">
        <v>0</v>
      </c>
      <c r="Q137" s="1590">
        <v>0</v>
      </c>
      <c r="R137" s="1590">
        <v>0</v>
      </c>
      <c r="S137" s="580">
        <f t="shared" si="13"/>
        <v>0</v>
      </c>
      <c r="T137" s="1479">
        <f t="shared" si="12"/>
        <v>0</v>
      </c>
      <c r="U137" s="538"/>
    </row>
    <row r="138" spans="1:21" ht="15.75" hidden="1">
      <c r="A138" s="28">
        <v>128</v>
      </c>
      <c r="H138" s="768"/>
      <c r="I138" s="1255"/>
      <c r="J138" s="1256"/>
      <c r="K138" s="1257"/>
      <c r="L138" s="437"/>
      <c r="M138" s="437"/>
      <c r="N138" s="437"/>
      <c r="O138" s="437"/>
      <c r="P138" s="437"/>
      <c r="Q138" s="437"/>
      <c r="R138" s="437"/>
      <c r="S138" s="438"/>
      <c r="T138" s="1479">
        <f t="shared" si="12"/>
      </c>
      <c r="U138" s="538"/>
    </row>
    <row r="139" spans="1:21" ht="15.75" hidden="1">
      <c r="A139" s="28">
        <v>129</v>
      </c>
      <c r="H139" s="768"/>
      <c r="I139" s="1258"/>
      <c r="J139" s="1112"/>
      <c r="K139" s="1253"/>
      <c r="L139" s="437"/>
      <c r="M139" s="437"/>
      <c r="N139" s="437"/>
      <c r="O139" s="437"/>
      <c r="P139" s="437"/>
      <c r="Q139" s="437"/>
      <c r="R139" s="437"/>
      <c r="S139" s="438"/>
      <c r="T139" s="1479">
        <f t="shared" si="12"/>
      </c>
      <c r="U139" s="538"/>
    </row>
    <row r="140" spans="1:21" ht="7.5" customHeight="1">
      <c r="A140" s="28">
        <v>130</v>
      </c>
      <c r="H140" s="768"/>
      <c r="I140" s="1259"/>
      <c r="J140" s="1260"/>
      <c r="K140" s="1253"/>
      <c r="L140" s="437"/>
      <c r="M140" s="437"/>
      <c r="N140" s="437"/>
      <c r="O140" s="437"/>
      <c r="P140" s="437"/>
      <c r="Q140" s="437"/>
      <c r="R140" s="437"/>
      <c r="S140" s="438"/>
      <c r="T140" s="1479">
        <f t="shared" si="12"/>
      </c>
      <c r="U140" s="538"/>
    </row>
    <row r="141" spans="1:22" ht="20.25" customHeight="1" thickBot="1">
      <c r="A141" s="28">
        <v>131</v>
      </c>
      <c r="H141" s="768"/>
      <c r="I141" s="1261"/>
      <c r="J141" s="1261" t="s">
        <v>1020</v>
      </c>
      <c r="K141" s="1262">
        <f>+I141</f>
        <v>0</v>
      </c>
      <c r="L141" s="523">
        <f aca="true" t="shared" si="22" ref="L141:Q141">SUM(L30,L33,L39,L45,L46,L64,L68,L74,L77,L78,L79,L80,L81,L88,L95,L96,L97,L98,L105,L109,L110,L111,L112,L115,L116,L124,L127,L128,L133)+L137</f>
        <v>0</v>
      </c>
      <c r="M141" s="524">
        <f t="shared" si="22"/>
        <v>0</v>
      </c>
      <c r="N141" s="754">
        <f>SUM(N30,N33,N39,N45,N46,N64,N68,N74,N77,N78,N79,N80,N81,N88,N95,N96,N97,N98,N105,N109,N110,N111,N112,N115,N116,N124,N127,N128,N133)+N137</f>
        <v>0</v>
      </c>
      <c r="O141" s="754">
        <f>SUM(O30,O33,O39,O45,O46,O64,O68,O74,O77,O78,O79,O80,O81,O88,O95,O96,O97,O98,O105,O109,O110,O111,O112,O115,O116,O124,O127,O128,O133)+O137</f>
        <v>0</v>
      </c>
      <c r="P141" s="754">
        <f>SUM(P30,P33,P39,P45,P46,P64,P68,P74,P77,P78,P79,P80,P81,P88,P95,P96,P97,P98,P105,P109,P110,P111,P112,P115,P116,P124,P127,P128,P133)+P137</f>
        <v>0</v>
      </c>
      <c r="Q141" s="755">
        <f t="shared" si="22"/>
        <v>0</v>
      </c>
      <c r="R141" s="755">
        <f>SUM(R30,R33,R39,R45,R46,R64,R68,R74,R77,R78,R79,R80,R81,R88,R95,R96,R97,R98,R105,R109,R110,R111,R112,R115,R116,R124,R127,R128,R133)+R137</f>
        <v>0</v>
      </c>
      <c r="S141" s="756">
        <f>SUM(S30,S33,S39,S45,S46,S64,S68,S74,S77,S78,S79,S80,S81,S88,S95,S96,S97,S98,S105,S109,S110,S111,S112,S115,S116,S124,S127,S128,S133)+S137</f>
        <v>0</v>
      </c>
      <c r="T141" s="1479">
        <f t="shared" si="12"/>
        <v>0</v>
      </c>
      <c r="U141" s="1472" t="str">
        <f>LEFT(J27,1)</f>
        <v>0</v>
      </c>
      <c r="V141" s="1473"/>
    </row>
    <row r="142" spans="1:21" ht="16.5" thickTop="1">
      <c r="A142" s="28">
        <v>132</v>
      </c>
      <c r="H142" s="768"/>
      <c r="I142" s="1263"/>
      <c r="J142" s="1264"/>
      <c r="K142" s="1115"/>
      <c r="L142" s="765"/>
      <c r="M142" s="765"/>
      <c r="N142" s="765"/>
      <c r="O142" s="765"/>
      <c r="P142" s="765"/>
      <c r="Q142" s="765"/>
      <c r="R142" s="765"/>
      <c r="S142" s="765"/>
      <c r="T142" s="3">
        <f>T141</f>
        <v>0</v>
      </c>
      <c r="U142" s="537"/>
    </row>
    <row r="143" spans="1:21" ht="15">
      <c r="A143" s="28">
        <v>133</v>
      </c>
      <c r="H143" s="768"/>
      <c r="I143" s="1175"/>
      <c r="J143" s="1265"/>
      <c r="K143" s="1266"/>
      <c r="L143" s="766"/>
      <c r="M143" s="766"/>
      <c r="N143" s="766"/>
      <c r="O143" s="766"/>
      <c r="P143" s="766"/>
      <c r="Q143" s="766"/>
      <c r="R143" s="766"/>
      <c r="S143" s="766"/>
      <c r="T143" s="3">
        <f>T141</f>
        <v>0</v>
      </c>
      <c r="U143" s="537"/>
    </row>
    <row r="144" spans="1:21" ht="15">
      <c r="A144" s="28">
        <v>134</v>
      </c>
      <c r="H144" s="768"/>
      <c r="I144" s="765"/>
      <c r="J144" s="1112"/>
      <c r="K144" s="1139"/>
      <c r="L144" s="766"/>
      <c r="M144" s="766"/>
      <c r="N144" s="766"/>
      <c r="O144" s="766"/>
      <c r="P144" s="766"/>
      <c r="Q144" s="766"/>
      <c r="R144" s="766"/>
      <c r="S144" s="766"/>
      <c r="T144" s="3">
        <f>T141</f>
        <v>0</v>
      </c>
      <c r="U144" s="537"/>
    </row>
    <row r="145" spans="1:21" ht="15">
      <c r="A145" s="28">
        <v>135</v>
      </c>
      <c r="H145" s="768"/>
      <c r="I145" s="1749">
        <f>$B$7</f>
        <v>0</v>
      </c>
      <c r="J145" s="1750"/>
      <c r="K145" s="1750"/>
      <c r="L145" s="766"/>
      <c r="M145" s="766"/>
      <c r="N145" s="766"/>
      <c r="O145" s="766"/>
      <c r="P145" s="766"/>
      <c r="Q145" s="766"/>
      <c r="R145" s="766"/>
      <c r="S145" s="766"/>
      <c r="T145" s="3">
        <f>T141</f>
        <v>0</v>
      </c>
      <c r="U145" s="537"/>
    </row>
    <row r="146" spans="1:21" ht="15.75">
      <c r="A146" s="28">
        <v>136</v>
      </c>
      <c r="H146" s="768"/>
      <c r="I146" s="765"/>
      <c r="J146" s="1112"/>
      <c r="K146" s="1139"/>
      <c r="L146" s="1140" t="s">
        <v>564</v>
      </c>
      <c r="M146" s="1140" t="s">
        <v>1377</v>
      </c>
      <c r="N146" s="766"/>
      <c r="O146" s="766"/>
      <c r="P146" s="766"/>
      <c r="Q146" s="766"/>
      <c r="R146" s="766"/>
      <c r="S146" s="766"/>
      <c r="T146" s="3">
        <f>T141</f>
        <v>0</v>
      </c>
      <c r="U146" s="537"/>
    </row>
    <row r="147" spans="1:21" ht="27" customHeight="1">
      <c r="A147" s="28">
        <v>137</v>
      </c>
      <c r="H147" s="768"/>
      <c r="I147" s="1751">
        <f>$B$9</f>
        <v>0</v>
      </c>
      <c r="J147" s="1752"/>
      <c r="K147" s="1753"/>
      <c r="L147" s="1059">
        <f>$E$9</f>
        <v>0</v>
      </c>
      <c r="M147" s="1144">
        <f>$F$9</f>
        <v>0</v>
      </c>
      <c r="N147" s="766"/>
      <c r="O147" s="766"/>
      <c r="P147" s="766"/>
      <c r="Q147" s="766"/>
      <c r="R147" s="766"/>
      <c r="S147" s="766"/>
      <c r="T147" s="3">
        <f>T141</f>
        <v>0</v>
      </c>
      <c r="U147" s="537"/>
    </row>
    <row r="148" spans="1:21" ht="15">
      <c r="A148" s="28">
        <v>138</v>
      </c>
      <c r="H148" s="768"/>
      <c r="I148" s="1145">
        <f>$B$10</f>
        <v>0</v>
      </c>
      <c r="J148" s="765"/>
      <c r="K148" s="1115"/>
      <c r="L148" s="1146"/>
      <c r="M148" s="1146"/>
      <c r="N148" s="766"/>
      <c r="O148" s="766"/>
      <c r="P148" s="766"/>
      <c r="Q148" s="766"/>
      <c r="R148" s="766"/>
      <c r="S148" s="766"/>
      <c r="T148" s="3">
        <f>T141</f>
        <v>0</v>
      </c>
      <c r="U148" s="537"/>
    </row>
    <row r="149" spans="1:21" ht="6" customHeight="1">
      <c r="A149" s="28">
        <v>139</v>
      </c>
      <c r="H149" s="768"/>
      <c r="I149" s="1145"/>
      <c r="J149" s="765"/>
      <c r="K149" s="1115"/>
      <c r="L149" s="1145"/>
      <c r="M149" s="765"/>
      <c r="N149" s="766"/>
      <c r="O149" s="766"/>
      <c r="P149" s="766"/>
      <c r="Q149" s="766"/>
      <c r="R149" s="766"/>
      <c r="S149" s="766"/>
      <c r="T149" s="3">
        <f>T141</f>
        <v>0</v>
      </c>
      <c r="U149" s="537"/>
    </row>
    <row r="150" spans="1:21" ht="27" customHeight="1">
      <c r="A150" s="28">
        <v>140</v>
      </c>
      <c r="H150" s="768"/>
      <c r="I150" s="1754">
        <f>$B$12</f>
        <v>0</v>
      </c>
      <c r="J150" s="1755"/>
      <c r="K150" s="1756"/>
      <c r="L150" s="1147" t="s">
        <v>359</v>
      </c>
      <c r="M150" s="1267">
        <f>$F$12</f>
        <v>0</v>
      </c>
      <c r="N150" s="766"/>
      <c r="O150" s="766"/>
      <c r="P150" s="766"/>
      <c r="Q150" s="766"/>
      <c r="R150" s="766"/>
      <c r="S150" s="766"/>
      <c r="T150" s="3">
        <f>T141</f>
        <v>0</v>
      </c>
      <c r="U150" s="537"/>
    </row>
    <row r="151" spans="1:21" ht="15.75">
      <c r="A151" s="28">
        <v>141</v>
      </c>
      <c r="H151" s="768"/>
      <c r="I151" s="1150">
        <f>$B$13</f>
        <v>0</v>
      </c>
      <c r="J151" s="765"/>
      <c r="K151" s="1115"/>
      <c r="L151" s="1151"/>
      <c r="M151" s="1152"/>
      <c r="N151" s="766"/>
      <c r="O151" s="766"/>
      <c r="P151" s="766"/>
      <c r="Q151" s="766"/>
      <c r="R151" s="766"/>
      <c r="S151" s="766"/>
      <c r="T151" s="3">
        <f>T141</f>
        <v>0</v>
      </c>
      <c r="U151" s="537"/>
    </row>
    <row r="152" spans="1:21" ht="21.75" customHeight="1">
      <c r="A152" s="28">
        <v>142</v>
      </c>
      <c r="H152" s="768"/>
      <c r="I152" s="1268"/>
      <c r="J152" s="1268"/>
      <c r="K152" s="1269" t="s">
        <v>464</v>
      </c>
      <c r="L152" s="1270">
        <f>$E$15</f>
        <v>0</v>
      </c>
      <c r="M152" s="1271">
        <f>$F$15</f>
        <v>0</v>
      </c>
      <c r="N152" s="437"/>
      <c r="O152" s="437"/>
      <c r="P152" s="437"/>
      <c r="Q152" s="437"/>
      <c r="R152" s="437"/>
      <c r="S152" s="437"/>
      <c r="T152" s="3">
        <f>T141</f>
        <v>0</v>
      </c>
      <c r="U152" s="537"/>
    </row>
    <row r="153" spans="1:21" ht="18.75" customHeight="1" thickBot="1">
      <c r="A153" s="28">
        <v>143</v>
      </c>
      <c r="H153" s="768"/>
      <c r="I153" s="1146"/>
      <c r="J153" s="1112"/>
      <c r="K153" s="1272" t="s">
        <v>873</v>
      </c>
      <c r="L153" s="766"/>
      <c r="M153" s="1273" t="s">
        <v>567</v>
      </c>
      <c r="N153" s="1273"/>
      <c r="O153" s="1273"/>
      <c r="P153" s="1273"/>
      <c r="Q153" s="437"/>
      <c r="R153" s="1273"/>
      <c r="S153" s="437"/>
      <c r="T153" s="3">
        <f>T141</f>
        <v>0</v>
      </c>
      <c r="U153" s="537"/>
    </row>
    <row r="154" spans="1:21" ht="21" customHeight="1">
      <c r="A154" s="28">
        <v>144</v>
      </c>
      <c r="H154" s="768"/>
      <c r="I154" s="1274" t="s">
        <v>815</v>
      </c>
      <c r="J154" s="1275" t="s">
        <v>816</v>
      </c>
      <c r="K154" s="1276" t="s">
        <v>817</v>
      </c>
      <c r="L154" s="1277" t="s">
        <v>818</v>
      </c>
      <c r="M154" s="1278" t="s">
        <v>819</v>
      </c>
      <c r="N154" s="767"/>
      <c r="O154" s="767"/>
      <c r="P154" s="767"/>
      <c r="Q154" s="767"/>
      <c r="R154" s="767"/>
      <c r="S154" s="767"/>
      <c r="T154" s="3">
        <f>T141</f>
        <v>0</v>
      </c>
      <c r="U154" s="537"/>
    </row>
    <row r="155" spans="1:21" ht="18.75" customHeight="1">
      <c r="A155" s="28">
        <v>145</v>
      </c>
      <c r="H155" s="768"/>
      <c r="I155" s="1279"/>
      <c r="J155" s="1280" t="s">
        <v>820</v>
      </c>
      <c r="K155" s="1281" t="s">
        <v>821</v>
      </c>
      <c r="L155" s="1304"/>
      <c r="M155" s="1305"/>
      <c r="N155" s="767"/>
      <c r="O155" s="767"/>
      <c r="P155" s="767"/>
      <c r="Q155" s="767"/>
      <c r="R155" s="767"/>
      <c r="S155" s="767"/>
      <c r="T155" s="211">
        <f aca="true" t="shared" si="23" ref="T155:T176">(IF($E155&lt;&gt;0,$K$2,IF($F155&lt;&gt;0,$K$2,"")))</f>
      </c>
      <c r="U155" s="537"/>
    </row>
    <row r="156" spans="1:21" ht="18.75" customHeight="1">
      <c r="A156" s="28">
        <v>146</v>
      </c>
      <c r="H156" s="768"/>
      <c r="I156" s="1282"/>
      <c r="J156" s="1283" t="s">
        <v>822</v>
      </c>
      <c r="K156" s="1284" t="s">
        <v>823</v>
      </c>
      <c r="L156" s="1306"/>
      <c r="M156" s="1307"/>
      <c r="N156" s="767"/>
      <c r="O156" s="767"/>
      <c r="P156" s="767"/>
      <c r="Q156" s="767"/>
      <c r="R156" s="767"/>
      <c r="S156" s="767"/>
      <c r="T156" s="211">
        <f t="shared" si="23"/>
      </c>
      <c r="U156" s="537"/>
    </row>
    <row r="157" spans="1:21" ht="18.75" customHeight="1">
      <c r="A157" s="28">
        <v>147</v>
      </c>
      <c r="H157" s="768"/>
      <c r="I157" s="1285"/>
      <c r="J157" s="1286" t="s">
        <v>824</v>
      </c>
      <c r="K157" s="1287" t="s">
        <v>825</v>
      </c>
      <c r="L157" s="1308"/>
      <c r="M157" s="1309"/>
      <c r="N157" s="767"/>
      <c r="O157" s="767"/>
      <c r="P157" s="767"/>
      <c r="Q157" s="767"/>
      <c r="R157" s="767"/>
      <c r="S157" s="767"/>
      <c r="T157" s="211">
        <f t="shared" si="23"/>
      </c>
      <c r="U157" s="537"/>
    </row>
    <row r="158" spans="1:21" ht="18.75" customHeight="1">
      <c r="A158" s="28">
        <v>148</v>
      </c>
      <c r="H158" s="768"/>
      <c r="I158" s="1279"/>
      <c r="J158" s="1280" t="s">
        <v>826</v>
      </c>
      <c r="K158" s="1281" t="s">
        <v>827</v>
      </c>
      <c r="L158" s="1310"/>
      <c r="M158" s="1311"/>
      <c r="N158" s="767"/>
      <c r="O158" s="767"/>
      <c r="P158" s="767"/>
      <c r="Q158" s="767"/>
      <c r="R158" s="767"/>
      <c r="S158" s="767"/>
      <c r="T158" s="211">
        <f t="shared" si="23"/>
      </c>
      <c r="U158" s="537"/>
    </row>
    <row r="159" spans="1:21" ht="18.75" customHeight="1">
      <c r="A159" s="28">
        <v>149</v>
      </c>
      <c r="H159" s="768"/>
      <c r="I159" s="1282"/>
      <c r="J159" s="1283" t="s">
        <v>828</v>
      </c>
      <c r="K159" s="1284" t="s">
        <v>823</v>
      </c>
      <c r="L159" s="1306"/>
      <c r="M159" s="1307"/>
      <c r="N159" s="767"/>
      <c r="O159" s="767"/>
      <c r="P159" s="767"/>
      <c r="Q159" s="767"/>
      <c r="R159" s="767"/>
      <c r="S159" s="767"/>
      <c r="T159" s="211">
        <f t="shared" si="23"/>
      </c>
      <c r="U159" s="537"/>
    </row>
    <row r="160" spans="1:21" ht="18.75" customHeight="1">
      <c r="A160" s="28">
        <v>150</v>
      </c>
      <c r="H160" s="768"/>
      <c r="I160" s="1288"/>
      <c r="J160" s="1289" t="s">
        <v>829</v>
      </c>
      <c r="K160" s="1290" t="s">
        <v>830</v>
      </c>
      <c r="L160" s="1312"/>
      <c r="M160" s="1313"/>
      <c r="N160" s="767"/>
      <c r="O160" s="767"/>
      <c r="P160" s="767"/>
      <c r="Q160" s="767"/>
      <c r="R160" s="767"/>
      <c r="S160" s="767"/>
      <c r="T160" s="211">
        <f t="shared" si="23"/>
      </c>
      <c r="U160" s="537"/>
    </row>
    <row r="161" spans="1:21" ht="18.75" customHeight="1">
      <c r="A161" s="28">
        <v>151</v>
      </c>
      <c r="H161" s="768"/>
      <c r="I161" s="1279"/>
      <c r="J161" s="1280" t="s">
        <v>831</v>
      </c>
      <c r="K161" s="1281" t="s">
        <v>832</v>
      </c>
      <c r="L161" s="1314"/>
      <c r="M161" s="1315"/>
      <c r="N161" s="767"/>
      <c r="O161" s="767"/>
      <c r="P161" s="767"/>
      <c r="Q161" s="767"/>
      <c r="R161" s="767"/>
      <c r="S161" s="767"/>
      <c r="T161" s="211">
        <f t="shared" si="23"/>
      </c>
      <c r="U161" s="537"/>
    </row>
    <row r="162" spans="1:21" ht="18.75" customHeight="1">
      <c r="A162" s="28">
        <v>152</v>
      </c>
      <c r="H162" s="768"/>
      <c r="I162" s="1282"/>
      <c r="J162" s="1291" t="s">
        <v>833</v>
      </c>
      <c r="K162" s="1292" t="s">
        <v>834</v>
      </c>
      <c r="L162" s="1316"/>
      <c r="M162" s="1317"/>
      <c r="N162" s="767"/>
      <c r="O162" s="767"/>
      <c r="P162" s="767"/>
      <c r="Q162" s="767"/>
      <c r="R162" s="767"/>
      <c r="S162" s="767"/>
      <c r="T162" s="211">
        <f t="shared" si="23"/>
      </c>
      <c r="U162" s="537"/>
    </row>
    <row r="163" spans="1:21" ht="18.75" customHeight="1">
      <c r="A163" s="28">
        <v>153</v>
      </c>
      <c r="H163" s="768"/>
      <c r="I163" s="1288"/>
      <c r="J163" s="1286" t="s">
        <v>835</v>
      </c>
      <c r="K163" s="1287" t="s">
        <v>836</v>
      </c>
      <c r="L163" s="1318"/>
      <c r="M163" s="1319"/>
      <c r="N163" s="767"/>
      <c r="O163" s="767"/>
      <c r="P163" s="767"/>
      <c r="Q163" s="767"/>
      <c r="R163" s="767"/>
      <c r="S163" s="767"/>
      <c r="T163" s="211">
        <f t="shared" si="23"/>
      </c>
      <c r="U163" s="537"/>
    </row>
    <row r="164" spans="1:21" ht="18.75" customHeight="1">
      <c r="A164" s="28">
        <v>154</v>
      </c>
      <c r="H164" s="768"/>
      <c r="I164" s="1279"/>
      <c r="J164" s="1280" t="s">
        <v>837</v>
      </c>
      <c r="K164" s="1281" t="s">
        <v>838</v>
      </c>
      <c r="L164" s="1310"/>
      <c r="M164" s="1311"/>
      <c r="N164" s="767"/>
      <c r="O164" s="767"/>
      <c r="P164" s="767"/>
      <c r="Q164" s="767"/>
      <c r="R164" s="767"/>
      <c r="S164" s="767"/>
      <c r="T164" s="211">
        <f t="shared" si="23"/>
      </c>
      <c r="U164" s="537"/>
    </row>
    <row r="165" spans="1:21" ht="18.75" customHeight="1">
      <c r="A165" s="28">
        <v>155</v>
      </c>
      <c r="H165" s="768"/>
      <c r="I165" s="1282"/>
      <c r="J165" s="1291" t="s">
        <v>839</v>
      </c>
      <c r="K165" s="1292" t="s">
        <v>840</v>
      </c>
      <c r="L165" s="1320"/>
      <c r="M165" s="1321"/>
      <c r="N165" s="767"/>
      <c r="O165" s="767"/>
      <c r="P165" s="767"/>
      <c r="Q165" s="767"/>
      <c r="R165" s="767"/>
      <c r="S165" s="767"/>
      <c r="T165" s="211">
        <f t="shared" si="23"/>
      </c>
      <c r="U165" s="537"/>
    </row>
    <row r="166" spans="1:21" ht="18.75" customHeight="1">
      <c r="A166" s="28">
        <v>156</v>
      </c>
      <c r="H166" s="768"/>
      <c r="I166" s="1288"/>
      <c r="J166" s="1286" t="s">
        <v>841</v>
      </c>
      <c r="K166" s="1287" t="s">
        <v>842</v>
      </c>
      <c r="L166" s="1308"/>
      <c r="M166" s="1309"/>
      <c r="N166" s="767"/>
      <c r="O166" s="767"/>
      <c r="P166" s="767"/>
      <c r="Q166" s="767"/>
      <c r="R166" s="767"/>
      <c r="S166" s="767"/>
      <c r="T166" s="211">
        <f t="shared" si="23"/>
      </c>
      <c r="U166" s="537"/>
    </row>
    <row r="167" spans="1:21" ht="18.75" customHeight="1">
      <c r="A167" s="28">
        <v>157</v>
      </c>
      <c r="H167" s="768"/>
      <c r="I167" s="1279"/>
      <c r="J167" s="1280" t="s">
        <v>843</v>
      </c>
      <c r="K167" s="1281" t="s">
        <v>1850</v>
      </c>
      <c r="L167" s="1310"/>
      <c r="M167" s="1311"/>
      <c r="N167" s="767"/>
      <c r="O167" s="767"/>
      <c r="P167" s="767"/>
      <c r="Q167" s="767"/>
      <c r="R167" s="767"/>
      <c r="S167" s="767"/>
      <c r="T167" s="211">
        <f t="shared" si="23"/>
      </c>
      <c r="U167" s="537"/>
    </row>
    <row r="168" spans="1:21" ht="18.75" customHeight="1">
      <c r="A168" s="28">
        <v>158</v>
      </c>
      <c r="H168" s="768"/>
      <c r="I168" s="1279"/>
      <c r="J168" s="1280" t="s">
        <v>1851</v>
      </c>
      <c r="K168" s="1281" t="s">
        <v>1499</v>
      </c>
      <c r="L168" s="1322"/>
      <c r="M168" s="1323"/>
      <c r="N168" s="767"/>
      <c r="O168" s="767"/>
      <c r="P168" s="767"/>
      <c r="Q168" s="767"/>
      <c r="R168" s="767"/>
      <c r="S168" s="767"/>
      <c r="T168" s="211">
        <f t="shared" si="23"/>
      </c>
      <c r="U168" s="537"/>
    </row>
    <row r="169" spans="1:21" ht="18.75" customHeight="1">
      <c r="A169" s="28">
        <v>159</v>
      </c>
      <c r="H169" s="768"/>
      <c r="I169" s="1279"/>
      <c r="J169" s="1280" t="s">
        <v>1852</v>
      </c>
      <c r="K169" s="1281" t="s">
        <v>1497</v>
      </c>
      <c r="L169" s="1310"/>
      <c r="M169" s="1311"/>
      <c r="N169" s="767"/>
      <c r="O169" s="767"/>
      <c r="P169" s="767"/>
      <c r="Q169" s="767"/>
      <c r="R169" s="767"/>
      <c r="S169" s="767"/>
      <c r="T169" s="211">
        <f t="shared" si="23"/>
      </c>
      <c r="U169" s="537"/>
    </row>
    <row r="170" spans="1:21" ht="18.75" customHeight="1">
      <c r="A170" s="28">
        <v>160</v>
      </c>
      <c r="H170" s="768"/>
      <c r="I170" s="1279"/>
      <c r="J170" s="1280" t="s">
        <v>1853</v>
      </c>
      <c r="K170" s="1281" t="s">
        <v>1498</v>
      </c>
      <c r="L170" s="1310"/>
      <c r="M170" s="1311"/>
      <c r="N170" s="767"/>
      <c r="O170" s="767"/>
      <c r="P170" s="767"/>
      <c r="Q170" s="767"/>
      <c r="R170" s="767"/>
      <c r="S170" s="767"/>
      <c r="T170" s="211">
        <f t="shared" si="23"/>
      </c>
      <c r="U170" s="537"/>
    </row>
    <row r="171" spans="1:21" ht="18.75" customHeight="1">
      <c r="A171" s="28">
        <v>161</v>
      </c>
      <c r="H171" s="768"/>
      <c r="I171" s="1279"/>
      <c r="J171" s="1280" t="s">
        <v>1854</v>
      </c>
      <c r="K171" s="1281" t="s">
        <v>1855</v>
      </c>
      <c r="L171" s="1310"/>
      <c r="M171" s="1311"/>
      <c r="N171" s="767"/>
      <c r="O171" s="767"/>
      <c r="P171" s="767"/>
      <c r="Q171" s="767"/>
      <c r="R171" s="767"/>
      <c r="S171" s="767"/>
      <c r="T171" s="211">
        <f t="shared" si="23"/>
      </c>
      <c r="U171" s="537"/>
    </row>
    <row r="172" spans="1:21" ht="18.75" customHeight="1">
      <c r="A172" s="28">
        <v>162</v>
      </c>
      <c r="H172" s="768"/>
      <c r="I172" s="1279"/>
      <c r="J172" s="1280" t="s">
        <v>1856</v>
      </c>
      <c r="K172" s="1281" t="s">
        <v>1857</v>
      </c>
      <c r="L172" s="1310"/>
      <c r="M172" s="1311"/>
      <c r="N172" s="767"/>
      <c r="O172" s="767"/>
      <c r="P172" s="767"/>
      <c r="Q172" s="767"/>
      <c r="R172" s="767"/>
      <c r="S172" s="767"/>
      <c r="T172" s="211">
        <f t="shared" si="23"/>
      </c>
      <c r="U172" s="537"/>
    </row>
    <row r="173" spans="1:21" ht="18.75" customHeight="1">
      <c r="A173" s="28">
        <v>163</v>
      </c>
      <c r="H173" s="768"/>
      <c r="I173" s="1279"/>
      <c r="J173" s="1280" t="s">
        <v>1858</v>
      </c>
      <c r="K173" s="1281" t="s">
        <v>1859</v>
      </c>
      <c r="L173" s="1310"/>
      <c r="M173" s="1311"/>
      <c r="N173" s="767"/>
      <c r="O173" s="767"/>
      <c r="P173" s="767"/>
      <c r="Q173" s="767"/>
      <c r="R173" s="767"/>
      <c r="S173" s="767"/>
      <c r="T173" s="211">
        <f t="shared" si="23"/>
      </c>
      <c r="U173" s="537"/>
    </row>
    <row r="174" spans="1:21" ht="18.75" customHeight="1">
      <c r="A174" s="28">
        <v>164</v>
      </c>
      <c r="H174" s="768"/>
      <c r="I174" s="1279"/>
      <c r="J174" s="1280" t="s">
        <v>1860</v>
      </c>
      <c r="K174" s="1281" t="s">
        <v>1861</v>
      </c>
      <c r="L174" s="1310"/>
      <c r="M174" s="1311"/>
      <c r="N174" s="767"/>
      <c r="O174" s="767"/>
      <c r="P174" s="767"/>
      <c r="Q174" s="767"/>
      <c r="R174" s="767"/>
      <c r="S174" s="767"/>
      <c r="T174" s="211">
        <f t="shared" si="23"/>
      </c>
      <c r="U174" s="537"/>
    </row>
    <row r="175" spans="1:21" ht="18.75" customHeight="1">
      <c r="A175" s="28">
        <v>165</v>
      </c>
      <c r="H175" s="768"/>
      <c r="I175" s="1279"/>
      <c r="J175" s="1280" t="s">
        <v>1862</v>
      </c>
      <c r="K175" s="1281" t="s">
        <v>1863</v>
      </c>
      <c r="L175" s="1310"/>
      <c r="M175" s="1311"/>
      <c r="N175" s="767"/>
      <c r="O175" s="767"/>
      <c r="P175" s="767"/>
      <c r="Q175" s="767"/>
      <c r="R175" s="767"/>
      <c r="S175" s="767"/>
      <c r="T175" s="211">
        <f t="shared" si="23"/>
      </c>
      <c r="U175" s="537"/>
    </row>
    <row r="176" spans="1:21" ht="18.75" customHeight="1" thickBot="1">
      <c r="A176" s="28">
        <v>166</v>
      </c>
      <c r="H176" s="768"/>
      <c r="I176" s="1293"/>
      <c r="J176" s="1294" t="s">
        <v>1864</v>
      </c>
      <c r="K176" s="1295" t="s">
        <v>1865</v>
      </c>
      <c r="L176" s="1324"/>
      <c r="M176" s="1325"/>
      <c r="N176" s="767"/>
      <c r="O176" s="767"/>
      <c r="P176" s="767"/>
      <c r="Q176" s="767"/>
      <c r="R176" s="767"/>
      <c r="S176" s="767"/>
      <c r="T176" s="211">
        <f t="shared" si="23"/>
      </c>
      <c r="U176" s="537"/>
    </row>
    <row r="177" spans="1:21" ht="31.5" customHeight="1" thickTop="1">
      <c r="A177" s="28">
        <v>167</v>
      </c>
      <c r="H177" s="768"/>
      <c r="I177" s="1296" t="s">
        <v>1375</v>
      </c>
      <c r="J177" s="1297"/>
      <c r="K177" s="1298"/>
      <c r="L177" s="767"/>
      <c r="M177" s="767"/>
      <c r="N177" s="767"/>
      <c r="O177" s="767"/>
      <c r="P177" s="767"/>
      <c r="Q177" s="767"/>
      <c r="R177" s="767"/>
      <c r="S177" s="767"/>
      <c r="T177" s="3">
        <f>T141</f>
        <v>0</v>
      </c>
      <c r="U177" s="537"/>
    </row>
    <row r="178" spans="1:21" ht="35.25" customHeight="1">
      <c r="A178" s="28">
        <v>168</v>
      </c>
      <c r="H178" s="768"/>
      <c r="I178" s="1757" t="s">
        <v>1866</v>
      </c>
      <c r="J178" s="1757"/>
      <c r="K178" s="1757"/>
      <c r="L178" s="767"/>
      <c r="M178" s="767"/>
      <c r="N178" s="767"/>
      <c r="O178" s="767"/>
      <c r="P178" s="767"/>
      <c r="Q178" s="767"/>
      <c r="R178" s="767"/>
      <c r="S178" s="767"/>
      <c r="T178" s="3">
        <f>T141</f>
        <v>0</v>
      </c>
      <c r="U178" s="537"/>
    </row>
    <row r="179" spans="1:21" ht="18.75" customHeight="1">
      <c r="A179" s="28">
        <v>169</v>
      </c>
      <c r="I179" s="27"/>
      <c r="J179" s="27"/>
      <c r="K179" s="1299"/>
      <c r="L179" s="27"/>
      <c r="M179" s="27"/>
      <c r="N179" s="27"/>
      <c r="O179" s="27"/>
      <c r="P179" s="27"/>
      <c r="Q179" s="27"/>
      <c r="R179" s="27"/>
      <c r="S179" s="27"/>
      <c r="T179" s="3">
        <f>T141</f>
        <v>0</v>
      </c>
      <c r="U179" s="537"/>
    </row>
    <row r="180" spans="9:20" ht="51" customHeight="1"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40">
        <f>(IF(L141&lt;&gt;0,$G$2,IF(S141&lt;&gt;0,$G$2,"")))</f>
      </c>
    </row>
    <row r="181" spans="9:20" ht="18.75">
      <c r="I181" s="210"/>
      <c r="J181" s="210"/>
      <c r="K181" s="470"/>
      <c r="L181" s="210"/>
      <c r="M181" s="210"/>
      <c r="N181" s="210"/>
      <c r="O181" s="210"/>
      <c r="P181" s="210"/>
      <c r="Q181" s="210"/>
      <c r="R181" s="210"/>
      <c r="S181" s="210"/>
      <c r="T181" s="40">
        <f>(IF(L142&lt;&gt;0,$G$2,IF(S142&lt;&gt;0,$G$2,"")))</f>
      </c>
    </row>
    <row r="182" spans="9:20" ht="18.75"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40">
        <f>(IF(L141&lt;&gt;0,$G$2,IF(S141&lt;&gt;0,$G$2,"")))</f>
      </c>
    </row>
    <row r="183" spans="9:20" ht="18.75"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40">
        <f>(IF(L141&lt;&gt;0,$G$2,IF(S141&lt;&gt;0,$G$2,"")))</f>
      </c>
    </row>
    <row r="184" spans="9:20" ht="18.75" customHeight="1"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40">
        <f>(IF(L141&lt;&gt;0,$G$2,IF(S141&lt;&gt;0,$G$2,"")))</f>
      </c>
    </row>
    <row r="185" spans="9:20" ht="18.75" customHeight="1"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40">
        <f>(IF(L141&lt;&gt;0,$G$2,IF(S141&lt;&gt;0,$G$2,"")))</f>
      </c>
    </row>
    <row r="186" spans="9:20" ht="18.75"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40">
        <f>(IF(L141&lt;&gt;0,$G$2,IF(S141&lt;&gt;0,$G$2,"")))</f>
      </c>
    </row>
    <row r="187" spans="9:19" ht="12.75"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</row>
    <row r="188" spans="9:19" ht="12.75"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</row>
    <row r="189" spans="9:19" ht="12.75"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</row>
    <row r="190" spans="9:19" ht="12.75"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</row>
    <row r="191" spans="9:19" ht="12.75"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</row>
    <row r="192" spans="9:19" ht="12.75"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</row>
    <row r="193" spans="9:19" ht="12.75"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</row>
    <row r="194" spans="9:19" ht="12.75"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</row>
    <row r="195" spans="9:19" ht="12.75"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</row>
    <row r="196" spans="9:19" ht="12.75"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</row>
    <row r="197" spans="9:19" ht="12.75"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</row>
    <row r="198" spans="9:19" ht="12.75"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</row>
    <row r="199" spans="9:19" ht="12.75"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</row>
    <row r="200" spans="9:19" ht="12.75"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</row>
    <row r="201" spans="9:19" ht="12.75"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</row>
    <row r="202" spans="9:19" ht="12.75"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</row>
    <row r="203" spans="9:19" ht="12.75"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</row>
    <row r="204" spans="9:19" ht="12.75"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</row>
    <row r="205" spans="9:19" ht="12.75"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</row>
    <row r="206" spans="9:19" ht="12.75"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</row>
    <row r="207" spans="9:19" ht="12.75"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</row>
    <row r="208" spans="9:19" ht="12.75"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</row>
    <row r="209" spans="9:19" ht="12.75"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</row>
    <row r="210" spans="9:19" ht="12.75"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</row>
    <row r="211" spans="9:19" ht="12.75"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</row>
    <row r="212" spans="9:19" ht="12.75"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</row>
    <row r="213" spans="9:19" ht="12.75"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</row>
    <row r="214" spans="9:19" ht="12.75"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</row>
    <row r="215" spans="9:19" ht="12.75"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</row>
    <row r="216" spans="9:19" ht="12.75"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</row>
    <row r="217" spans="9:19" ht="12.75"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</row>
    <row r="218" spans="9:19" ht="12.75"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</row>
    <row r="219" spans="9:19" ht="12.75"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</row>
    <row r="220" spans="9:19" ht="12.75"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</row>
    <row r="221" spans="9:19" ht="12.75"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</row>
    <row r="222" spans="9:19" ht="12.75"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</row>
    <row r="223" spans="9:19" ht="12.75"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</row>
    <row r="224" spans="9:19" ht="12.75"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</row>
    <row r="225" spans="9:19" ht="12.75"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</row>
    <row r="226" spans="9:19" ht="12.75"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</row>
    <row r="227" spans="9:19" ht="12.75"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</row>
    <row r="228" spans="9:19" ht="12.75"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</row>
    <row r="229" spans="9:19" ht="12.75"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</row>
    <row r="230" spans="9:19" ht="12.75"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</row>
    <row r="231" spans="9:19" ht="12.75"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</row>
    <row r="232" spans="9:19" ht="12.75"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</row>
    <row r="233" spans="9:19" ht="12.75"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</row>
    <row r="234" spans="9:19" ht="12.75"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</row>
    <row r="235" spans="9:19" ht="12.75"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</row>
    <row r="236" spans="9:19" ht="12.75"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</row>
    <row r="237" spans="9:19" ht="12.75"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</row>
    <row r="238" spans="9:19" ht="12.75"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</row>
    <row r="239" spans="9:19" ht="12.75"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</row>
    <row r="240" spans="9:19" ht="12.75"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</row>
    <row r="241" spans="9:19" ht="12.75"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</row>
    <row r="242" spans="9:19" ht="12.75"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</row>
    <row r="243" spans="9:19" ht="12.75"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</row>
    <row r="244" spans="9:19" ht="12.75"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</row>
    <row r="245" spans="9:19" ht="12.75"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</row>
    <row r="246" spans="9:19" ht="12.75"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</row>
    <row r="247" spans="9:19" ht="12.75"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</row>
    <row r="248" spans="9:19" ht="12.75"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</row>
    <row r="249" spans="9:19" ht="12.75"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</row>
    <row r="250" spans="9:19" ht="12.75"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</row>
    <row r="251" spans="9:19" ht="12.75"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</row>
    <row r="252" spans="9:19" ht="12.75"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</row>
    <row r="253" spans="9:19" ht="12.75"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</row>
    <row r="254" spans="9:19" ht="12.75"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</row>
    <row r="255" spans="9:19" ht="12.75"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</row>
    <row r="256" spans="9:19" ht="12.75"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</row>
    <row r="257" spans="9:19" ht="12.75"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</row>
    <row r="258" spans="9:19" ht="12.75"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</row>
    <row r="259" spans="9:19" ht="12.75"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</row>
    <row r="260" spans="9:19" ht="12.75"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</row>
    <row r="261" spans="9:19" ht="12.75"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</row>
    <row r="262" spans="9:19" ht="12.75"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</row>
    <row r="263" spans="9:19" ht="12.75"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</row>
    <row r="264" spans="9:19" ht="12.75"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</row>
    <row r="265" spans="9:19" ht="12.75"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</row>
    <row r="266" spans="9:19" ht="12.75"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</row>
    <row r="267" spans="9:19" ht="12.75"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</row>
    <row r="268" spans="9:19" ht="12.75"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</row>
    <row r="269" spans="9:19" ht="12.75"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</row>
    <row r="270" spans="9:19" ht="12.75"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</row>
    <row r="271" spans="9:19" ht="12.75"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</row>
    <row r="272" spans="9:19" ht="12.75"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</row>
    <row r="273" spans="9:19" ht="12.75"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</row>
    <row r="274" spans="9:19" ht="12.75"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</row>
    <row r="275" spans="9:19" ht="12.75">
      <c r="I275" s="32"/>
      <c r="J275" s="32"/>
      <c r="K275" s="32"/>
      <c r="L275" s="32"/>
      <c r="M275" s="32"/>
      <c r="N275" s="32"/>
      <c r="O275" s="32"/>
      <c r="P275" s="32"/>
      <c r="Q275" s="210"/>
      <c r="R275" s="32"/>
      <c r="S275" s="210"/>
    </row>
    <row r="276" spans="9:19" ht="12.75">
      <c r="I276" s="32"/>
      <c r="J276" s="32"/>
      <c r="K276" s="32"/>
      <c r="L276" s="32"/>
      <c r="M276" s="32"/>
      <c r="N276" s="32"/>
      <c r="O276" s="32"/>
      <c r="P276" s="32"/>
      <c r="Q276" s="210"/>
      <c r="R276" s="32"/>
      <c r="S276" s="210"/>
    </row>
    <row r="277" spans="9:19" ht="12.75">
      <c r="I277" s="32"/>
      <c r="J277" s="32"/>
      <c r="K277" s="32"/>
      <c r="L277" s="32"/>
      <c r="M277" s="32"/>
      <c r="N277" s="32"/>
      <c r="O277" s="32"/>
      <c r="P277" s="32"/>
      <c r="Q277" s="210"/>
      <c r="R277" s="32"/>
      <c r="S277" s="210"/>
    </row>
    <row r="278" spans="9:19" ht="12.75">
      <c r="I278" s="32"/>
      <c r="J278" s="32"/>
      <c r="K278" s="32"/>
      <c r="L278" s="32"/>
      <c r="M278" s="32"/>
      <c r="N278" s="32"/>
      <c r="O278" s="32"/>
      <c r="P278" s="32"/>
      <c r="Q278" s="210"/>
      <c r="R278" s="32"/>
      <c r="S278" s="210"/>
    </row>
    <row r="279" spans="9:19" ht="12.75">
      <c r="I279" s="32"/>
      <c r="J279" s="32"/>
      <c r="K279" s="32"/>
      <c r="L279" s="32"/>
      <c r="M279" s="32"/>
      <c r="N279" s="32"/>
      <c r="O279" s="32"/>
      <c r="P279" s="32"/>
      <c r="Q279" s="210"/>
      <c r="R279" s="32"/>
      <c r="S279" s="210"/>
    </row>
    <row r="280" spans="9:19" ht="12.75">
      <c r="I280" s="32"/>
      <c r="J280" s="32"/>
      <c r="K280" s="32"/>
      <c r="L280" s="32"/>
      <c r="M280" s="32"/>
      <c r="N280" s="32"/>
      <c r="O280" s="32"/>
      <c r="P280" s="32"/>
      <c r="Q280" s="210"/>
      <c r="R280" s="32"/>
      <c r="S280" s="210"/>
    </row>
    <row r="281" spans="9:19" ht="12.75">
      <c r="I281" s="32"/>
      <c r="J281" s="32"/>
      <c r="K281" s="32"/>
      <c r="L281" s="32"/>
      <c r="M281" s="32"/>
      <c r="N281" s="32"/>
      <c r="O281" s="32"/>
      <c r="P281" s="32"/>
      <c r="Q281" s="210"/>
      <c r="R281" s="32"/>
      <c r="S281" s="210"/>
    </row>
    <row r="282" spans="9:19" ht="12.75">
      <c r="I282" s="32"/>
      <c r="J282" s="32"/>
      <c r="K282" s="32"/>
      <c r="L282" s="32"/>
      <c r="M282" s="32"/>
      <c r="N282" s="32"/>
      <c r="O282" s="32"/>
      <c r="P282" s="32"/>
      <c r="Q282" s="210"/>
      <c r="R282" s="32"/>
      <c r="S282" s="210"/>
    </row>
    <row r="283" spans="9:19" ht="12.75">
      <c r="I283" s="32"/>
      <c r="J283" s="32"/>
      <c r="K283" s="32"/>
      <c r="L283" s="32"/>
      <c r="M283" s="32"/>
      <c r="N283" s="32"/>
      <c r="O283" s="32"/>
      <c r="P283" s="32"/>
      <c r="Q283" s="210"/>
      <c r="R283" s="32"/>
      <c r="S283" s="210"/>
    </row>
    <row r="284" spans="9:19" ht="12.75">
      <c r="I284" s="32"/>
      <c r="J284" s="32"/>
      <c r="K284" s="32"/>
      <c r="L284" s="32"/>
      <c r="M284" s="32"/>
      <c r="N284" s="32"/>
      <c r="O284" s="32"/>
      <c r="P284" s="32"/>
      <c r="Q284" s="210"/>
      <c r="R284" s="32"/>
      <c r="S284" s="210"/>
    </row>
    <row r="285" spans="9:19" ht="12.75">
      <c r="I285" s="32"/>
      <c r="J285" s="32"/>
      <c r="K285" s="32"/>
      <c r="L285" s="32"/>
      <c r="M285" s="32"/>
      <c r="N285" s="32"/>
      <c r="O285" s="32"/>
      <c r="P285" s="32"/>
      <c r="Q285" s="210"/>
      <c r="R285" s="32"/>
      <c r="S285" s="210"/>
    </row>
    <row r="286" spans="9:19" ht="12.75">
      <c r="I286" s="32"/>
      <c r="J286" s="32"/>
      <c r="K286" s="32"/>
      <c r="L286" s="32"/>
      <c r="M286" s="32"/>
      <c r="N286" s="32"/>
      <c r="O286" s="32"/>
      <c r="P286" s="32"/>
      <c r="Q286" s="210"/>
      <c r="R286" s="32"/>
      <c r="S286" s="210"/>
    </row>
    <row r="287" spans="9:19" ht="12.75">
      <c r="I287" s="32"/>
      <c r="J287" s="32"/>
      <c r="K287" s="32"/>
      <c r="L287" s="32"/>
      <c r="M287" s="32"/>
      <c r="N287" s="32"/>
      <c r="O287" s="32"/>
      <c r="P287" s="32"/>
      <c r="Q287" s="210"/>
      <c r="R287" s="32"/>
      <c r="S287" s="210"/>
    </row>
    <row r="288" spans="9:19" ht="12.75">
      <c r="I288" s="32"/>
      <c r="J288" s="32"/>
      <c r="K288" s="32"/>
      <c r="L288" s="32"/>
      <c r="M288" s="32"/>
      <c r="N288" s="32"/>
      <c r="O288" s="32"/>
      <c r="P288" s="32"/>
      <c r="Q288" s="210"/>
      <c r="R288" s="32"/>
      <c r="S288" s="210"/>
    </row>
    <row r="289" spans="9:19" ht="12.75">
      <c r="I289" s="32"/>
      <c r="J289" s="32"/>
      <c r="K289" s="32"/>
      <c r="L289" s="32"/>
      <c r="M289" s="32"/>
      <c r="N289" s="32"/>
      <c r="O289" s="32"/>
      <c r="P289" s="32"/>
      <c r="Q289" s="210"/>
      <c r="R289" s="32"/>
      <c r="S289" s="210"/>
    </row>
    <row r="290" spans="9:19" ht="12.75">
      <c r="I290" s="32"/>
      <c r="J290" s="32"/>
      <c r="K290" s="32"/>
      <c r="L290" s="32"/>
      <c r="M290" s="32"/>
      <c r="N290" s="32"/>
      <c r="O290" s="32"/>
      <c r="P290" s="32"/>
      <c r="Q290" s="210"/>
      <c r="R290" s="32"/>
      <c r="S290" s="210"/>
    </row>
    <row r="291" spans="9:19" ht="12.75">
      <c r="I291" s="32"/>
      <c r="J291" s="32"/>
      <c r="K291" s="32"/>
      <c r="L291" s="32"/>
      <c r="M291" s="32"/>
      <c r="N291" s="32"/>
      <c r="O291" s="32"/>
      <c r="P291" s="32"/>
      <c r="Q291" s="210"/>
      <c r="R291" s="32"/>
      <c r="S291" s="210"/>
    </row>
    <row r="292" spans="9:19" ht="12.75">
      <c r="I292" s="32"/>
      <c r="J292" s="32"/>
      <c r="K292" s="32"/>
      <c r="L292" s="32"/>
      <c r="M292" s="32"/>
      <c r="N292" s="32"/>
      <c r="O292" s="32"/>
      <c r="P292" s="32"/>
      <c r="Q292" s="210"/>
      <c r="R292" s="32"/>
      <c r="S292" s="210"/>
    </row>
    <row r="293" spans="9:19" ht="12.75">
      <c r="I293" s="32"/>
      <c r="J293" s="32"/>
      <c r="K293" s="32"/>
      <c r="L293" s="32"/>
      <c r="M293" s="32"/>
      <c r="N293" s="32"/>
      <c r="O293" s="32"/>
      <c r="P293" s="32"/>
      <c r="Q293" s="210"/>
      <c r="R293" s="32"/>
      <c r="S293" s="210"/>
    </row>
    <row r="294" spans="9:19" ht="12.75">
      <c r="I294" s="32"/>
      <c r="J294" s="32"/>
      <c r="K294" s="32"/>
      <c r="L294" s="32"/>
      <c r="M294" s="32"/>
      <c r="N294" s="32"/>
      <c r="O294" s="32"/>
      <c r="P294" s="32"/>
      <c r="Q294" s="210"/>
      <c r="R294" s="32"/>
      <c r="S294" s="210"/>
    </row>
    <row r="295" spans="9:19" ht="12.75">
      <c r="I295" s="32"/>
      <c r="J295" s="32"/>
      <c r="K295" s="32"/>
      <c r="L295" s="32"/>
      <c r="M295" s="32"/>
      <c r="N295" s="32"/>
      <c r="O295" s="32"/>
      <c r="P295" s="32"/>
      <c r="Q295" s="210"/>
      <c r="R295" s="32"/>
      <c r="S295" s="210"/>
    </row>
    <row r="296" ht="12.75">
      <c r="K296" s="32"/>
    </row>
  </sheetData>
  <sheetProtection/>
  <mergeCells count="38">
    <mergeCell ref="I14:K14"/>
    <mergeCell ref="I16:K16"/>
    <mergeCell ref="I19:K19"/>
    <mergeCell ref="J68:K68"/>
    <mergeCell ref="J46:K46"/>
    <mergeCell ref="J64:K64"/>
    <mergeCell ref="J33:K33"/>
    <mergeCell ref="J39:K39"/>
    <mergeCell ref="J30:K30"/>
    <mergeCell ref="J45:K45"/>
    <mergeCell ref="J96:K96"/>
    <mergeCell ref="J97:K97"/>
    <mergeCell ref="J111:K111"/>
    <mergeCell ref="J112:K112"/>
    <mergeCell ref="J98:K98"/>
    <mergeCell ref="J115:K115"/>
    <mergeCell ref="J109:K109"/>
    <mergeCell ref="J110:K110"/>
    <mergeCell ref="I147:K147"/>
    <mergeCell ref="I150:K150"/>
    <mergeCell ref="J105:K105"/>
    <mergeCell ref="J77:K77"/>
    <mergeCell ref="J81:K81"/>
    <mergeCell ref="J78:K78"/>
    <mergeCell ref="J79:K79"/>
    <mergeCell ref="J80:K80"/>
    <mergeCell ref="J116:K116"/>
    <mergeCell ref="J95:K95"/>
    <mergeCell ref="P23:S23"/>
    <mergeCell ref="L23:O23"/>
    <mergeCell ref="J74:K74"/>
    <mergeCell ref="I178:K178"/>
    <mergeCell ref="J124:K124"/>
    <mergeCell ref="J127:K127"/>
    <mergeCell ref="J128:K128"/>
    <mergeCell ref="J133:K133"/>
    <mergeCell ref="J137:K137"/>
    <mergeCell ref="I145:K145"/>
  </mergeCells>
  <conditionalFormatting sqref="L152:M152">
    <cfRule type="cellIs" priority="36" dxfId="45" operator="equal" stopIfTrue="1">
      <formula>98</formula>
    </cfRule>
    <cfRule type="cellIs" priority="37" dxfId="46" operator="equal" stopIfTrue="1">
      <formula>96</formula>
    </cfRule>
    <cfRule type="cellIs" priority="38" dxfId="47" operator="equal" stopIfTrue="1">
      <formula>42</formula>
    </cfRule>
    <cfRule type="cellIs" priority="39" dxfId="48" operator="equal" stopIfTrue="1">
      <formula>97</formula>
    </cfRule>
    <cfRule type="cellIs" priority="40" dxfId="49" operator="equal" stopIfTrue="1">
      <formula>33</formula>
    </cfRule>
  </conditionalFormatting>
  <conditionalFormatting sqref="K141">
    <cfRule type="cellIs" priority="25" dxfId="55" operator="equal" stopIfTrue="1">
      <formula>0</formula>
    </cfRule>
  </conditionalFormatting>
  <conditionalFormatting sqref="M19">
    <cfRule type="cellIs" priority="24" dxfId="53" operator="equal" stopIfTrue="1">
      <formula>0</formula>
    </cfRule>
  </conditionalFormatting>
  <conditionalFormatting sqref="M150">
    <cfRule type="cellIs" priority="23" dxfId="53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5" operator="equal" stopIfTrue="1">
      <formula>98</formula>
    </cfRule>
    <cfRule type="cellIs" priority="7" dxfId="46" operator="equal" stopIfTrue="1">
      <formula>96</formula>
    </cfRule>
    <cfRule type="cellIs" priority="8" dxfId="47" operator="equal" stopIfTrue="1">
      <formula>42</formula>
    </cfRule>
    <cfRule type="cellIs" priority="9" dxfId="48" operator="equal" stopIfTrue="1">
      <formula>97</formula>
    </cfRule>
    <cfRule type="cellIs" priority="10" dxfId="49" operator="equal" stopIfTrue="1">
      <formula>33</formula>
    </cfRule>
  </conditionalFormatting>
  <conditionalFormatting sqref="M21">
    <cfRule type="cellIs" priority="1" dxfId="49" operator="equal" stopIfTrue="1">
      <formula>"ЧУЖДИ СРЕДСТВА"</formula>
    </cfRule>
    <cfRule type="cellIs" priority="2" dxfId="48" operator="equal" stopIfTrue="1">
      <formula>"СЕС - ДМП"</formula>
    </cfRule>
    <cfRule type="cellIs" priority="3" dxfId="47" operator="equal" stopIfTrue="1">
      <formula>"СЕС - РА"</formula>
    </cfRule>
    <cfRule type="cellIs" priority="4" dxfId="46" operator="equal" stopIfTrue="1">
      <formula>"СЕС - ДЕС"</formula>
    </cfRule>
    <cfRule type="cellIs" priority="5" dxfId="4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M134:R136 R31:R32 R47:R63 R34:R38 R125:R127 N97:Q97 R117:R123 R113:R115 R106:R111 R99:R104 M89:R94 R82:R87 R75:R80 M71:Q72 R65:R67 N44:P45 L34:L136 N96:P96 M129:P132 M47:P63 M65:P67 N40:Q43 M75:P80 M82:P87 R69:R72 M99:P104 M106:P111 M113:P115 M117:P123 M125:P127 M40:M45 R129:R132 M34:P38 R40:R45 R95:R97 L31:P32 M69:P70 M73:P73 N95:Q95 M95:M97 L137:R137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8:M160"/>
    <dataValidation allowBlank="1" showInputMessage="1" showErrorMessage="1" prompt="Щатни бройки - без бройките за дейности, финансирани по единни разходни стандарти.&#10;&#10;" sqref="L155:M157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1:M163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6"/>
  <sheetViews>
    <sheetView zoomScalePageLayoutView="0" workbookViewId="0" topLeftCell="A82">
      <selection activeCell="B98" sqref="B98"/>
    </sheetView>
  </sheetViews>
  <sheetFormatPr defaultColWidth="9.00390625" defaultRowHeight="12.75"/>
  <cols>
    <col min="1" max="1" width="9.625" style="213" customWidth="1"/>
    <col min="2" max="2" width="88.25390625" style="216" customWidth="1"/>
    <col min="3" max="3" width="32.875" style="213" customWidth="1"/>
    <col min="4" max="4" width="18.00390625" style="213" customWidth="1"/>
    <col min="5" max="5" width="9.375" style="213" bestFit="1" customWidth="1"/>
    <col min="6" max="16384" width="9.125" style="213" customWidth="1"/>
  </cols>
  <sheetData>
    <row r="1" spans="1:3" ht="14.25">
      <c r="A1" s="238" t="s">
        <v>318</v>
      </c>
      <c r="B1" s="239" t="s">
        <v>325</v>
      </c>
      <c r="C1" s="238"/>
    </row>
    <row r="2" spans="1:3" ht="31.5" customHeight="1">
      <c r="A2" s="336">
        <v>0</v>
      </c>
      <c r="B2" s="338" t="s">
        <v>480</v>
      </c>
      <c r="C2" s="337" t="s">
        <v>1500</v>
      </c>
    </row>
    <row r="3" spans="1:4" ht="35.25" customHeight="1">
      <c r="A3" s="336">
        <v>33</v>
      </c>
      <c r="B3" s="338" t="s">
        <v>481</v>
      </c>
      <c r="C3" s="337" t="s">
        <v>1500</v>
      </c>
      <c r="D3" s="214"/>
    </row>
    <row r="4" spans="1:3" ht="35.25" customHeight="1">
      <c r="A4" s="336">
        <v>42</v>
      </c>
      <c r="B4" s="338" t="s">
        <v>482</v>
      </c>
      <c r="C4" s="337" t="s">
        <v>1546</v>
      </c>
    </row>
    <row r="5" spans="1:3" ht="30">
      <c r="A5" s="336">
        <v>96</v>
      </c>
      <c r="B5" s="338" t="s">
        <v>483</v>
      </c>
      <c r="C5" s="337" t="s">
        <v>1546</v>
      </c>
    </row>
    <row r="6" spans="1:4" ht="30">
      <c r="A6" s="336">
        <v>97</v>
      </c>
      <c r="B6" s="338" t="s">
        <v>484</v>
      </c>
      <c r="C6" s="337" t="s">
        <v>1546</v>
      </c>
      <c r="D6" s="214"/>
    </row>
    <row r="7" spans="1:4" ht="30">
      <c r="A7" s="336">
        <v>98</v>
      </c>
      <c r="B7" s="338" t="s">
        <v>485</v>
      </c>
      <c r="C7" s="337" t="s">
        <v>1546</v>
      </c>
      <c r="D7" s="215"/>
    </row>
    <row r="8" spans="1:4" ht="15">
      <c r="A8" s="215"/>
      <c r="B8" s="215"/>
      <c r="C8" s="215"/>
      <c r="D8" s="215"/>
    </row>
    <row r="9" spans="1:4" ht="15">
      <c r="A9" s="214"/>
      <c r="B9" s="214"/>
      <c r="C9" s="212"/>
      <c r="D9" s="215"/>
    </row>
    <row r="10" spans="1:3" ht="14.25">
      <c r="A10" s="238" t="s">
        <v>318</v>
      </c>
      <c r="B10" s="239" t="s">
        <v>324</v>
      </c>
      <c r="C10" s="238"/>
    </row>
    <row r="11" spans="1:3" ht="14.25">
      <c r="A11" s="315"/>
      <c r="B11" s="316" t="s">
        <v>1547</v>
      </c>
      <c r="C11" s="315"/>
    </row>
    <row r="12" spans="1:3" ht="15.75">
      <c r="A12" s="317">
        <v>1101</v>
      </c>
      <c r="B12" s="318" t="s">
        <v>1548</v>
      </c>
      <c r="C12" s="317">
        <v>1101</v>
      </c>
    </row>
    <row r="13" spans="1:3" ht="15.75">
      <c r="A13" s="317">
        <v>1103</v>
      </c>
      <c r="B13" s="319" t="s">
        <v>1549</v>
      </c>
      <c r="C13" s="317">
        <v>1103</v>
      </c>
    </row>
    <row r="14" spans="1:3" ht="15.75">
      <c r="A14" s="317">
        <v>1104</v>
      </c>
      <c r="B14" s="320" t="s">
        <v>1550</v>
      </c>
      <c r="C14" s="317">
        <v>1104</v>
      </c>
    </row>
    <row r="15" spans="1:3" ht="15.75">
      <c r="A15" s="317">
        <v>1105</v>
      </c>
      <c r="B15" s="320" t="s">
        <v>1551</v>
      </c>
      <c r="C15" s="317">
        <v>1105</v>
      </c>
    </row>
    <row r="16" spans="1:3" ht="15.75">
      <c r="A16" s="317">
        <v>1106</v>
      </c>
      <c r="B16" s="320" t="s">
        <v>1552</v>
      </c>
      <c r="C16" s="317">
        <v>1106</v>
      </c>
    </row>
    <row r="17" spans="1:3" ht="15.75">
      <c r="A17" s="317">
        <v>1107</v>
      </c>
      <c r="B17" s="320" t="s">
        <v>1553</v>
      </c>
      <c r="C17" s="317">
        <v>1107</v>
      </c>
    </row>
    <row r="18" spans="1:3" ht="15.75">
      <c r="A18" s="317">
        <v>1108</v>
      </c>
      <c r="B18" s="320" t="s">
        <v>1554</v>
      </c>
      <c r="C18" s="317">
        <v>1108</v>
      </c>
    </row>
    <row r="19" spans="1:3" ht="15.75">
      <c r="A19" s="317">
        <v>1111</v>
      </c>
      <c r="B19" s="321" t="s">
        <v>1555</v>
      </c>
      <c r="C19" s="317">
        <v>1111</v>
      </c>
    </row>
    <row r="20" spans="1:3" ht="15.75">
      <c r="A20" s="317">
        <v>1115</v>
      </c>
      <c r="B20" s="321" t="s">
        <v>1556</v>
      </c>
      <c r="C20" s="317">
        <v>1115</v>
      </c>
    </row>
    <row r="21" spans="1:3" ht="15.75">
      <c r="A21" s="317">
        <v>1116</v>
      </c>
      <c r="B21" s="321" t="s">
        <v>1557</v>
      </c>
      <c r="C21" s="317">
        <v>1116</v>
      </c>
    </row>
    <row r="22" spans="1:3" ht="15.75">
      <c r="A22" s="317">
        <v>1117</v>
      </c>
      <c r="B22" s="321" t="s">
        <v>1558</v>
      </c>
      <c r="C22" s="317">
        <v>1117</v>
      </c>
    </row>
    <row r="23" spans="1:3" ht="15.75">
      <c r="A23" s="317">
        <v>1121</v>
      </c>
      <c r="B23" s="320" t="s">
        <v>1559</v>
      </c>
      <c r="C23" s="317">
        <v>1121</v>
      </c>
    </row>
    <row r="24" spans="1:3" ht="15.75">
      <c r="A24" s="317">
        <v>1122</v>
      </c>
      <c r="B24" s="320" t="s">
        <v>1560</v>
      </c>
      <c r="C24" s="317">
        <v>1122</v>
      </c>
    </row>
    <row r="25" spans="1:3" ht="15.75">
      <c r="A25" s="317">
        <v>1123</v>
      </c>
      <c r="B25" s="320" t="s">
        <v>1561</v>
      </c>
      <c r="C25" s="317">
        <v>1123</v>
      </c>
    </row>
    <row r="26" spans="1:3" ht="15.75">
      <c r="A26" s="317">
        <v>1125</v>
      </c>
      <c r="B26" s="322" t="s">
        <v>1562</v>
      </c>
      <c r="C26" s="317">
        <v>1125</v>
      </c>
    </row>
    <row r="27" spans="1:3" ht="15.75">
      <c r="A27" s="317">
        <v>1128</v>
      </c>
      <c r="B27" s="320" t="s">
        <v>1563</v>
      </c>
      <c r="C27" s="317">
        <v>1128</v>
      </c>
    </row>
    <row r="28" spans="1:3" ht="15.75">
      <c r="A28" s="317">
        <v>1139</v>
      </c>
      <c r="B28" s="323" t="s">
        <v>1564</v>
      </c>
      <c r="C28" s="317">
        <v>1139</v>
      </c>
    </row>
    <row r="29" spans="1:3" ht="15.75">
      <c r="A29" s="317">
        <v>1141</v>
      </c>
      <c r="B29" s="321" t="s">
        <v>1565</v>
      </c>
      <c r="C29" s="317">
        <v>1141</v>
      </c>
    </row>
    <row r="30" spans="1:3" ht="15.75">
      <c r="A30" s="317">
        <v>1142</v>
      </c>
      <c r="B30" s="320" t="s">
        <v>1566</v>
      </c>
      <c r="C30" s="317">
        <v>1142</v>
      </c>
    </row>
    <row r="31" spans="1:3" ht="15.75">
      <c r="A31" s="317">
        <v>1143</v>
      </c>
      <c r="B31" s="321" t="s">
        <v>1567</v>
      </c>
      <c r="C31" s="317">
        <v>1143</v>
      </c>
    </row>
    <row r="32" spans="1:3" ht="15.75">
      <c r="A32" s="317">
        <v>1144</v>
      </c>
      <c r="B32" s="321" t="s">
        <v>1568</v>
      </c>
      <c r="C32" s="317">
        <v>1144</v>
      </c>
    </row>
    <row r="33" spans="1:3" ht="15.75">
      <c r="A33" s="317">
        <v>1145</v>
      </c>
      <c r="B33" s="320" t="s">
        <v>1569</v>
      </c>
      <c r="C33" s="317">
        <v>1145</v>
      </c>
    </row>
    <row r="34" spans="1:3" ht="15.75">
      <c r="A34" s="317">
        <v>1146</v>
      </c>
      <c r="B34" s="321" t="s">
        <v>1570</v>
      </c>
      <c r="C34" s="317">
        <v>1146</v>
      </c>
    </row>
    <row r="35" spans="1:3" ht="15.75">
      <c r="A35" s="317">
        <v>1147</v>
      </c>
      <c r="B35" s="321" t="s">
        <v>1571</v>
      </c>
      <c r="C35" s="317">
        <v>1147</v>
      </c>
    </row>
    <row r="36" spans="1:3" ht="15.75">
      <c r="A36" s="317">
        <v>1148</v>
      </c>
      <c r="B36" s="321" t="s">
        <v>1572</v>
      </c>
      <c r="C36" s="317">
        <v>1148</v>
      </c>
    </row>
    <row r="37" spans="1:3" ht="15.75">
      <c r="A37" s="317">
        <v>1149</v>
      </c>
      <c r="B37" s="321" t="s">
        <v>1573</v>
      </c>
      <c r="C37" s="317">
        <v>1149</v>
      </c>
    </row>
    <row r="38" spans="1:3" ht="15.75">
      <c r="A38" s="317">
        <v>1151</v>
      </c>
      <c r="B38" s="321" t="s">
        <v>1574</v>
      </c>
      <c r="C38" s="317">
        <v>1151</v>
      </c>
    </row>
    <row r="39" spans="1:3" ht="15.75">
      <c r="A39" s="317">
        <v>1158</v>
      </c>
      <c r="B39" s="320" t="s">
        <v>1575</v>
      </c>
      <c r="C39" s="317">
        <v>1158</v>
      </c>
    </row>
    <row r="40" spans="1:3" ht="15.75">
      <c r="A40" s="317">
        <v>1161</v>
      </c>
      <c r="B40" s="320" t="s">
        <v>1576</v>
      </c>
      <c r="C40" s="317">
        <v>1161</v>
      </c>
    </row>
    <row r="41" spans="1:3" ht="15.75">
      <c r="A41" s="317">
        <v>1162</v>
      </c>
      <c r="B41" s="320" t="s">
        <v>1577</v>
      </c>
      <c r="C41" s="317">
        <v>1162</v>
      </c>
    </row>
    <row r="42" spans="1:3" ht="15.75">
      <c r="A42" s="317">
        <v>1163</v>
      </c>
      <c r="B42" s="320" t="s">
        <v>1578</v>
      </c>
      <c r="C42" s="317">
        <v>1163</v>
      </c>
    </row>
    <row r="43" spans="1:3" ht="15.75">
      <c r="A43" s="317">
        <v>1168</v>
      </c>
      <c r="B43" s="320" t="s">
        <v>1579</v>
      </c>
      <c r="C43" s="317">
        <v>1168</v>
      </c>
    </row>
    <row r="44" spans="1:3" ht="15.75">
      <c r="A44" s="317">
        <v>1179</v>
      </c>
      <c r="B44" s="321" t="s">
        <v>1580</v>
      </c>
      <c r="C44" s="317">
        <v>1179</v>
      </c>
    </row>
    <row r="45" spans="1:3" ht="15.75">
      <c r="A45" s="317">
        <v>2201</v>
      </c>
      <c r="B45" s="321" t="s">
        <v>1581</v>
      </c>
      <c r="C45" s="317">
        <v>2201</v>
      </c>
    </row>
    <row r="46" spans="1:3" ht="15.75">
      <c r="A46" s="317">
        <v>2205</v>
      </c>
      <c r="B46" s="320" t="s">
        <v>1582</v>
      </c>
      <c r="C46" s="317">
        <v>2205</v>
      </c>
    </row>
    <row r="47" spans="1:3" ht="15.75">
      <c r="A47" s="317">
        <v>2206</v>
      </c>
      <c r="B47" s="323" t="s">
        <v>1583</v>
      </c>
      <c r="C47" s="317">
        <v>2206</v>
      </c>
    </row>
    <row r="48" spans="1:3" ht="15.75">
      <c r="A48" s="317">
        <v>2215</v>
      </c>
      <c r="B48" s="320" t="s">
        <v>1584</v>
      </c>
      <c r="C48" s="317">
        <v>2215</v>
      </c>
    </row>
    <row r="49" spans="1:3" ht="15.75">
      <c r="A49" s="317">
        <v>2218</v>
      </c>
      <c r="B49" s="320" t="s">
        <v>1585</v>
      </c>
      <c r="C49" s="317">
        <v>2218</v>
      </c>
    </row>
    <row r="50" spans="1:3" ht="15.75">
      <c r="A50" s="317">
        <v>2219</v>
      </c>
      <c r="B50" s="320" t="s">
        <v>1586</v>
      </c>
      <c r="C50" s="317">
        <v>2219</v>
      </c>
    </row>
    <row r="51" spans="1:3" ht="15.75">
      <c r="A51" s="317">
        <v>2221</v>
      </c>
      <c r="B51" s="321" t="s">
        <v>1587</v>
      </c>
      <c r="C51" s="317">
        <v>2221</v>
      </c>
    </row>
    <row r="52" spans="1:3" ht="15.75">
      <c r="A52" s="317">
        <v>2222</v>
      </c>
      <c r="B52" s="324" t="s">
        <v>1588</v>
      </c>
      <c r="C52" s="317">
        <v>2222</v>
      </c>
    </row>
    <row r="53" spans="1:3" ht="15.75">
      <c r="A53" s="317">
        <v>2223</v>
      </c>
      <c r="B53" s="324" t="s">
        <v>1589</v>
      </c>
      <c r="C53" s="317">
        <v>2223</v>
      </c>
    </row>
    <row r="54" spans="1:3" ht="15.75">
      <c r="A54" s="317">
        <v>2224</v>
      </c>
      <c r="B54" s="323" t="s">
        <v>1590</v>
      </c>
      <c r="C54" s="317">
        <v>2224</v>
      </c>
    </row>
    <row r="55" spans="1:3" ht="15.75">
      <c r="A55" s="317">
        <v>2225</v>
      </c>
      <c r="B55" s="320" t="s">
        <v>1591</v>
      </c>
      <c r="C55" s="317">
        <v>2225</v>
      </c>
    </row>
    <row r="56" spans="1:3" ht="15.75">
      <c r="A56" s="317">
        <v>2228</v>
      </c>
      <c r="B56" s="320" t="s">
        <v>1592</v>
      </c>
      <c r="C56" s="317">
        <v>2228</v>
      </c>
    </row>
    <row r="57" spans="1:3" ht="15.75">
      <c r="A57" s="317">
        <v>2239</v>
      </c>
      <c r="B57" s="321" t="s">
        <v>1593</v>
      </c>
      <c r="C57" s="317">
        <v>2239</v>
      </c>
    </row>
    <row r="58" spans="1:3" ht="15.75">
      <c r="A58" s="317">
        <v>2241</v>
      </c>
      <c r="B58" s="324" t="s">
        <v>1594</v>
      </c>
      <c r="C58" s="317">
        <v>2241</v>
      </c>
    </row>
    <row r="59" spans="1:3" ht="15.75">
      <c r="A59" s="317">
        <v>2242</v>
      </c>
      <c r="B59" s="324" t="s">
        <v>1595</v>
      </c>
      <c r="C59" s="317">
        <v>2242</v>
      </c>
    </row>
    <row r="60" spans="1:3" ht="15.75">
      <c r="A60" s="317">
        <v>2243</v>
      </c>
      <c r="B60" s="324" t="s">
        <v>1596</v>
      </c>
      <c r="C60" s="317">
        <v>2243</v>
      </c>
    </row>
    <row r="61" spans="1:3" ht="15.75">
      <c r="A61" s="317">
        <v>2244</v>
      </c>
      <c r="B61" s="324" t="s">
        <v>1597</v>
      </c>
      <c r="C61" s="317">
        <v>2244</v>
      </c>
    </row>
    <row r="62" spans="1:3" ht="15.75">
      <c r="A62" s="317">
        <v>2245</v>
      </c>
      <c r="B62" s="325" t="s">
        <v>1598</v>
      </c>
      <c r="C62" s="317">
        <v>2245</v>
      </c>
    </row>
    <row r="63" spans="1:3" ht="15.75">
      <c r="A63" s="317">
        <v>2246</v>
      </c>
      <c r="B63" s="324" t="s">
        <v>1599</v>
      </c>
      <c r="C63" s="317">
        <v>2246</v>
      </c>
    </row>
    <row r="64" spans="1:3" ht="15.75">
      <c r="A64" s="317">
        <v>2247</v>
      </c>
      <c r="B64" s="324" t="s">
        <v>1600</v>
      </c>
      <c r="C64" s="317">
        <v>2247</v>
      </c>
    </row>
    <row r="65" spans="1:3" ht="15.75">
      <c r="A65" s="317">
        <v>2248</v>
      </c>
      <c r="B65" s="324" t="s">
        <v>1601</v>
      </c>
      <c r="C65" s="317">
        <v>2248</v>
      </c>
    </row>
    <row r="66" spans="1:3" ht="15.75">
      <c r="A66" s="317">
        <v>2249</v>
      </c>
      <c r="B66" s="324" t="s">
        <v>1602</v>
      </c>
      <c r="C66" s="317">
        <v>2249</v>
      </c>
    </row>
    <row r="67" spans="1:3" ht="15.75">
      <c r="A67" s="317">
        <v>2258</v>
      </c>
      <c r="B67" s="320" t="s">
        <v>1603</v>
      </c>
      <c r="C67" s="317">
        <v>2258</v>
      </c>
    </row>
    <row r="68" spans="1:3" ht="15.75">
      <c r="A68" s="317">
        <v>2259</v>
      </c>
      <c r="B68" s="323" t="s">
        <v>1604</v>
      </c>
      <c r="C68" s="317">
        <v>2259</v>
      </c>
    </row>
    <row r="69" spans="1:3" ht="15.75">
      <c r="A69" s="317">
        <v>2261</v>
      </c>
      <c r="B69" s="321" t="s">
        <v>1605</v>
      </c>
      <c r="C69" s="317">
        <v>2261</v>
      </c>
    </row>
    <row r="70" spans="1:3" ht="15.75">
      <c r="A70" s="317">
        <v>2268</v>
      </c>
      <c r="B70" s="320" t="s">
        <v>1606</v>
      </c>
      <c r="C70" s="317">
        <v>2268</v>
      </c>
    </row>
    <row r="71" spans="1:3" ht="15.75">
      <c r="A71" s="317">
        <v>2279</v>
      </c>
      <c r="B71" s="321" t="s">
        <v>1607</v>
      </c>
      <c r="C71" s="317">
        <v>2279</v>
      </c>
    </row>
    <row r="72" spans="1:3" ht="15.75">
      <c r="A72" s="317">
        <v>2281</v>
      </c>
      <c r="B72" s="323" t="s">
        <v>1608</v>
      </c>
      <c r="C72" s="317">
        <v>2281</v>
      </c>
    </row>
    <row r="73" spans="1:3" ht="15.75">
      <c r="A73" s="317">
        <v>2282</v>
      </c>
      <c r="B73" s="323" t="s">
        <v>1609</v>
      </c>
      <c r="C73" s="317">
        <v>2282</v>
      </c>
    </row>
    <row r="74" spans="1:3" ht="15.75">
      <c r="A74" s="317">
        <v>2283</v>
      </c>
      <c r="B74" s="323" t="s">
        <v>1610</v>
      </c>
      <c r="C74" s="317">
        <v>2283</v>
      </c>
    </row>
    <row r="75" spans="1:3" ht="15.75">
      <c r="A75" s="317">
        <v>2284</v>
      </c>
      <c r="B75" s="323" t="s">
        <v>1611</v>
      </c>
      <c r="C75" s="317">
        <v>2284</v>
      </c>
    </row>
    <row r="76" spans="1:3" ht="15.75">
      <c r="A76" s="317">
        <v>2285</v>
      </c>
      <c r="B76" s="323" t="s">
        <v>1612</v>
      </c>
      <c r="C76" s="317">
        <v>2285</v>
      </c>
    </row>
    <row r="77" spans="1:3" ht="15.75">
      <c r="A77" s="317">
        <v>2288</v>
      </c>
      <c r="B77" s="323" t="s">
        <v>1613</v>
      </c>
      <c r="C77" s="317">
        <v>2288</v>
      </c>
    </row>
    <row r="78" spans="1:3" ht="15.75">
      <c r="A78" s="317">
        <v>2289</v>
      </c>
      <c r="B78" s="323" t="s">
        <v>1614</v>
      </c>
      <c r="C78" s="317">
        <v>2289</v>
      </c>
    </row>
    <row r="79" spans="1:3" ht="15.75">
      <c r="A79" s="317">
        <v>3301</v>
      </c>
      <c r="B79" s="320" t="s">
        <v>1615</v>
      </c>
      <c r="C79" s="317">
        <v>3301</v>
      </c>
    </row>
    <row r="80" spans="1:3" ht="15.75">
      <c r="A80" s="317">
        <v>3311</v>
      </c>
      <c r="B80" s="320" t="s">
        <v>1616</v>
      </c>
      <c r="C80" s="317">
        <v>3311</v>
      </c>
    </row>
    <row r="81" spans="1:3" ht="15.75">
      <c r="A81" s="317">
        <v>3312</v>
      </c>
      <c r="B81" s="321" t="s">
        <v>1617</v>
      </c>
      <c r="C81" s="317">
        <v>3312</v>
      </c>
    </row>
    <row r="82" spans="1:3" ht="15.75">
      <c r="A82" s="317">
        <v>3314</v>
      </c>
      <c r="B82" s="320" t="s">
        <v>1618</v>
      </c>
      <c r="C82" s="317">
        <v>3314</v>
      </c>
    </row>
    <row r="83" spans="1:3" ht="15.75">
      <c r="A83" s="317">
        <v>3315</v>
      </c>
      <c r="B83" s="320" t="s">
        <v>1619</v>
      </c>
      <c r="C83" s="317">
        <v>3315</v>
      </c>
    </row>
    <row r="84" spans="1:3" ht="15.75">
      <c r="A84" s="317">
        <v>3318</v>
      </c>
      <c r="B84" s="323" t="s">
        <v>1620</v>
      </c>
      <c r="C84" s="317">
        <v>3318</v>
      </c>
    </row>
    <row r="85" spans="1:3" ht="15.75">
      <c r="A85" s="317">
        <v>3321</v>
      </c>
      <c r="B85" s="320" t="s">
        <v>1621</v>
      </c>
      <c r="C85" s="317">
        <v>3321</v>
      </c>
    </row>
    <row r="86" spans="1:3" ht="15.75">
      <c r="A86" s="317">
        <v>3322</v>
      </c>
      <c r="B86" s="321" t="s">
        <v>1622</v>
      </c>
      <c r="C86" s="317">
        <v>3322</v>
      </c>
    </row>
    <row r="87" spans="1:3" ht="15.75">
      <c r="A87" s="317">
        <v>3324</v>
      </c>
      <c r="B87" s="323" t="s">
        <v>1623</v>
      </c>
      <c r="C87" s="317">
        <v>3324</v>
      </c>
    </row>
    <row r="88" spans="1:3" ht="15.75">
      <c r="A88" s="317">
        <v>3325</v>
      </c>
      <c r="B88" s="321" t="s">
        <v>1624</v>
      </c>
      <c r="C88" s="317">
        <v>3325</v>
      </c>
    </row>
    <row r="89" spans="1:3" ht="15.75">
      <c r="A89" s="317">
        <v>3326</v>
      </c>
      <c r="B89" s="320" t="s">
        <v>1625</v>
      </c>
      <c r="C89" s="317">
        <v>3326</v>
      </c>
    </row>
    <row r="90" spans="1:3" ht="15.75">
      <c r="A90" s="317">
        <v>3332</v>
      </c>
      <c r="B90" s="320" t="s">
        <v>1626</v>
      </c>
      <c r="C90" s="317">
        <v>3332</v>
      </c>
    </row>
    <row r="91" spans="1:3" ht="15.75">
      <c r="A91" s="317">
        <v>3333</v>
      </c>
      <c r="B91" s="321" t="s">
        <v>1627</v>
      </c>
      <c r="C91" s="317">
        <v>3333</v>
      </c>
    </row>
    <row r="92" spans="1:3" ht="15.75">
      <c r="A92" s="317">
        <v>3334</v>
      </c>
      <c r="B92" s="321" t="s">
        <v>635</v>
      </c>
      <c r="C92" s="317">
        <v>3334</v>
      </c>
    </row>
    <row r="93" spans="1:3" ht="15.75">
      <c r="A93" s="317">
        <v>3336</v>
      </c>
      <c r="B93" s="321" t="s">
        <v>636</v>
      </c>
      <c r="C93" s="317">
        <v>3336</v>
      </c>
    </row>
    <row r="94" spans="1:3" ht="15.75">
      <c r="A94" s="317">
        <v>3337</v>
      </c>
      <c r="B94" s="320" t="s">
        <v>637</v>
      </c>
      <c r="C94" s="317">
        <v>3337</v>
      </c>
    </row>
    <row r="95" spans="1:3" ht="15.75">
      <c r="A95" s="317">
        <v>3338</v>
      </c>
      <c r="B95" s="320" t="s">
        <v>1939</v>
      </c>
      <c r="C95" s="317">
        <v>3338</v>
      </c>
    </row>
    <row r="96" spans="1:3" ht="15.75">
      <c r="A96" s="317">
        <v>3341</v>
      </c>
      <c r="B96" s="321" t="s">
        <v>638</v>
      </c>
      <c r="C96" s="317">
        <v>3341</v>
      </c>
    </row>
    <row r="97" spans="1:3" ht="15.75">
      <c r="A97" s="317">
        <v>3349</v>
      </c>
      <c r="B97" s="321" t="s">
        <v>1628</v>
      </c>
      <c r="C97" s="317">
        <v>3349</v>
      </c>
    </row>
    <row r="98" spans="1:3" ht="15.75">
      <c r="A98" s="317">
        <v>3359</v>
      </c>
      <c r="B98" s="321" t="s">
        <v>1629</v>
      </c>
      <c r="C98" s="317">
        <v>3359</v>
      </c>
    </row>
    <row r="99" spans="1:3" ht="15.75">
      <c r="A99" s="317">
        <v>3369</v>
      </c>
      <c r="B99" s="321" t="s">
        <v>1630</v>
      </c>
      <c r="C99" s="317">
        <v>3369</v>
      </c>
    </row>
    <row r="100" spans="1:3" ht="15.75">
      <c r="A100" s="317">
        <v>3388</v>
      </c>
      <c r="B100" s="320" t="s">
        <v>1631</v>
      </c>
      <c r="C100" s="317">
        <v>3388</v>
      </c>
    </row>
    <row r="101" spans="1:3" ht="15.75">
      <c r="A101" s="317">
        <v>3389</v>
      </c>
      <c r="B101" s="321" t="s">
        <v>1632</v>
      </c>
      <c r="C101" s="317">
        <v>3389</v>
      </c>
    </row>
    <row r="102" spans="1:3" ht="15.75">
      <c r="A102" s="317">
        <v>4401</v>
      </c>
      <c r="B102" s="320" t="s">
        <v>1633</v>
      </c>
      <c r="C102" s="317">
        <v>4401</v>
      </c>
    </row>
    <row r="103" spans="1:3" ht="15.75">
      <c r="A103" s="317">
        <v>4412</v>
      </c>
      <c r="B103" s="323" t="s">
        <v>1634</v>
      </c>
      <c r="C103" s="317">
        <v>4412</v>
      </c>
    </row>
    <row r="104" spans="1:3" ht="15.75">
      <c r="A104" s="317">
        <v>4415</v>
      </c>
      <c r="B104" s="321" t="s">
        <v>1635</v>
      </c>
      <c r="C104" s="317">
        <v>4415</v>
      </c>
    </row>
    <row r="105" spans="1:3" ht="15.75">
      <c r="A105" s="317">
        <v>4418</v>
      </c>
      <c r="B105" s="321" t="s">
        <v>1636</v>
      </c>
      <c r="C105" s="317">
        <v>4418</v>
      </c>
    </row>
    <row r="106" spans="1:3" ht="15.75">
      <c r="A106" s="317">
        <v>4429</v>
      </c>
      <c r="B106" s="320" t="s">
        <v>1637</v>
      </c>
      <c r="C106" s="317">
        <v>4429</v>
      </c>
    </row>
    <row r="107" spans="1:3" ht="15.75">
      <c r="A107" s="317">
        <v>4431</v>
      </c>
      <c r="B107" s="321" t="s">
        <v>1638</v>
      </c>
      <c r="C107" s="317">
        <v>4431</v>
      </c>
    </row>
    <row r="108" spans="1:3" ht="15.75">
      <c r="A108" s="317">
        <v>4433</v>
      </c>
      <c r="B108" s="321" t="s">
        <v>1639</v>
      </c>
      <c r="C108" s="317">
        <v>4433</v>
      </c>
    </row>
    <row r="109" spans="1:3" ht="15.75">
      <c r="A109" s="317">
        <v>4436</v>
      </c>
      <c r="B109" s="321" t="s">
        <v>1640</v>
      </c>
      <c r="C109" s="317">
        <v>4436</v>
      </c>
    </row>
    <row r="110" spans="1:3" ht="15.75">
      <c r="A110" s="317">
        <v>4437</v>
      </c>
      <c r="B110" s="322" t="s">
        <v>1641</v>
      </c>
      <c r="C110" s="317">
        <v>4437</v>
      </c>
    </row>
    <row r="111" spans="1:3" ht="15.75">
      <c r="A111" s="317">
        <v>4450</v>
      </c>
      <c r="B111" s="321" t="s">
        <v>1642</v>
      </c>
      <c r="C111" s="317">
        <v>4450</v>
      </c>
    </row>
    <row r="112" spans="1:3" ht="15.75">
      <c r="A112" s="317">
        <v>4451</v>
      </c>
      <c r="B112" s="326" t="s">
        <v>1643</v>
      </c>
      <c r="C112" s="317">
        <v>4451</v>
      </c>
    </row>
    <row r="113" spans="1:3" ht="15.75">
      <c r="A113" s="317">
        <v>4452</v>
      </c>
      <c r="B113" s="326" t="s">
        <v>1644</v>
      </c>
      <c r="C113" s="317">
        <v>4452</v>
      </c>
    </row>
    <row r="114" spans="1:3" ht="15.75">
      <c r="A114" s="317">
        <v>4453</v>
      </c>
      <c r="B114" s="326" t="s">
        <v>1645</v>
      </c>
      <c r="C114" s="317">
        <v>4453</v>
      </c>
    </row>
    <row r="115" spans="1:3" ht="15.75">
      <c r="A115" s="317">
        <v>4454</v>
      </c>
      <c r="B115" s="327" t="s">
        <v>1646</v>
      </c>
      <c r="C115" s="317">
        <v>4454</v>
      </c>
    </row>
    <row r="116" spans="1:3" ht="15.75">
      <c r="A116" s="317">
        <v>4455</v>
      </c>
      <c r="B116" s="327" t="s">
        <v>358</v>
      </c>
      <c r="C116" s="317">
        <v>4455</v>
      </c>
    </row>
    <row r="117" spans="1:3" ht="15.75">
      <c r="A117" s="317">
        <v>4456</v>
      </c>
      <c r="B117" s="326" t="s">
        <v>1647</v>
      </c>
      <c r="C117" s="317">
        <v>4456</v>
      </c>
    </row>
    <row r="118" spans="1:3" ht="15.75">
      <c r="A118" s="317">
        <v>4457</v>
      </c>
      <c r="B118" s="328" t="s">
        <v>1648</v>
      </c>
      <c r="C118" s="317">
        <v>4457</v>
      </c>
    </row>
    <row r="119" spans="1:3" ht="15.75">
      <c r="A119" s="317">
        <v>4458</v>
      </c>
      <c r="B119" s="329" t="s">
        <v>51</v>
      </c>
      <c r="C119" s="317">
        <v>4458</v>
      </c>
    </row>
    <row r="120" spans="1:3" ht="15.75">
      <c r="A120" s="317">
        <v>4459</v>
      </c>
      <c r="B120" s="330" t="s">
        <v>308</v>
      </c>
      <c r="C120" s="317">
        <v>4459</v>
      </c>
    </row>
    <row r="121" spans="1:3" ht="15.75">
      <c r="A121" s="317">
        <v>4465</v>
      </c>
      <c r="B121" s="318" t="s">
        <v>1649</v>
      </c>
      <c r="C121" s="317">
        <v>4465</v>
      </c>
    </row>
    <row r="122" spans="1:3" ht="15.75">
      <c r="A122" s="317">
        <v>4467</v>
      </c>
      <c r="B122" s="319" t="s">
        <v>1650</v>
      </c>
      <c r="C122" s="317">
        <v>4467</v>
      </c>
    </row>
    <row r="123" spans="1:3" ht="15.75">
      <c r="A123" s="317">
        <v>4468</v>
      </c>
      <c r="B123" s="320" t="s">
        <v>1651</v>
      </c>
      <c r="C123" s="317">
        <v>4468</v>
      </c>
    </row>
    <row r="124" spans="1:3" ht="15.75">
      <c r="A124" s="317">
        <v>4469</v>
      </c>
      <c r="B124" s="321" t="s">
        <v>1652</v>
      </c>
      <c r="C124" s="317">
        <v>4469</v>
      </c>
    </row>
    <row r="125" spans="1:3" ht="15.75">
      <c r="A125" s="317">
        <v>5501</v>
      </c>
      <c r="B125" s="320" t="s">
        <v>1653</v>
      </c>
      <c r="C125" s="317">
        <v>5501</v>
      </c>
    </row>
    <row r="126" spans="1:3" ht="15.75">
      <c r="A126" s="317">
        <v>5511</v>
      </c>
      <c r="B126" s="325" t="s">
        <v>1654</v>
      </c>
      <c r="C126" s="317">
        <v>5511</v>
      </c>
    </row>
    <row r="127" spans="1:3" ht="15.75">
      <c r="A127" s="317">
        <v>5512</v>
      </c>
      <c r="B127" s="320" t="s">
        <v>1655</v>
      </c>
      <c r="C127" s="317">
        <v>5512</v>
      </c>
    </row>
    <row r="128" spans="1:3" ht="15.75">
      <c r="A128" s="317">
        <v>5513</v>
      </c>
      <c r="B128" s="328" t="s">
        <v>673</v>
      </c>
      <c r="C128" s="317">
        <v>5513</v>
      </c>
    </row>
    <row r="129" spans="1:3" ht="15.75">
      <c r="A129" s="317">
        <v>5514</v>
      </c>
      <c r="B129" s="328" t="s">
        <v>674</v>
      </c>
      <c r="C129" s="317">
        <v>5514</v>
      </c>
    </row>
    <row r="130" spans="1:3" ht="15.75">
      <c r="A130" s="317">
        <v>5515</v>
      </c>
      <c r="B130" s="328" t="s">
        <v>675</v>
      </c>
      <c r="C130" s="317">
        <v>5515</v>
      </c>
    </row>
    <row r="131" spans="1:3" ht="15.75">
      <c r="A131" s="317">
        <v>5516</v>
      </c>
      <c r="B131" s="328" t="s">
        <v>676</v>
      </c>
      <c r="C131" s="317">
        <v>5516</v>
      </c>
    </row>
    <row r="132" spans="1:3" ht="15.75">
      <c r="A132" s="317">
        <v>5517</v>
      </c>
      <c r="B132" s="328" t="s">
        <v>677</v>
      </c>
      <c r="C132" s="317">
        <v>5517</v>
      </c>
    </row>
    <row r="133" spans="1:3" ht="15.75">
      <c r="A133" s="317">
        <v>5518</v>
      </c>
      <c r="B133" s="320" t="s">
        <v>678</v>
      </c>
      <c r="C133" s="317">
        <v>5518</v>
      </c>
    </row>
    <row r="134" spans="1:3" ht="15.75">
      <c r="A134" s="317">
        <v>5519</v>
      </c>
      <c r="B134" s="320" t="s">
        <v>679</v>
      </c>
      <c r="C134" s="317">
        <v>5519</v>
      </c>
    </row>
    <row r="135" spans="1:3" ht="15.75">
      <c r="A135" s="317">
        <v>5521</v>
      </c>
      <c r="B135" s="320" t="s">
        <v>680</v>
      </c>
      <c r="C135" s="317">
        <v>5521</v>
      </c>
    </row>
    <row r="136" spans="1:3" ht="15.75">
      <c r="A136" s="317">
        <v>5522</v>
      </c>
      <c r="B136" s="331" t="s">
        <v>681</v>
      </c>
      <c r="C136" s="317">
        <v>5522</v>
      </c>
    </row>
    <row r="137" spans="1:3" ht="15.75">
      <c r="A137" s="317">
        <v>5524</v>
      </c>
      <c r="B137" s="318" t="s">
        <v>682</v>
      </c>
      <c r="C137" s="317">
        <v>5524</v>
      </c>
    </row>
    <row r="138" spans="1:3" ht="15.75">
      <c r="A138" s="317">
        <v>5525</v>
      </c>
      <c r="B138" s="325" t="s">
        <v>683</v>
      </c>
      <c r="C138" s="317">
        <v>5525</v>
      </c>
    </row>
    <row r="139" spans="1:3" ht="15.75">
      <c r="A139" s="317">
        <v>5526</v>
      </c>
      <c r="B139" s="322" t="s">
        <v>684</v>
      </c>
      <c r="C139" s="317">
        <v>5526</v>
      </c>
    </row>
    <row r="140" spans="1:3" ht="15.75">
      <c r="A140" s="317">
        <v>5527</v>
      </c>
      <c r="B140" s="322" t="s">
        <v>685</v>
      </c>
      <c r="C140" s="317">
        <v>5527</v>
      </c>
    </row>
    <row r="141" spans="1:3" ht="15.75">
      <c r="A141" s="317">
        <v>5528</v>
      </c>
      <c r="B141" s="322" t="s">
        <v>686</v>
      </c>
      <c r="C141" s="317">
        <v>5528</v>
      </c>
    </row>
    <row r="142" spans="1:3" ht="15.75">
      <c r="A142" s="317">
        <v>5529</v>
      </c>
      <c r="B142" s="322" t="s">
        <v>687</v>
      </c>
      <c r="C142" s="317">
        <v>5529</v>
      </c>
    </row>
    <row r="143" spans="1:3" ht="15.75">
      <c r="A143" s="317">
        <v>5530</v>
      </c>
      <c r="B143" s="322" t="s">
        <v>688</v>
      </c>
      <c r="C143" s="317">
        <v>5530</v>
      </c>
    </row>
    <row r="144" spans="1:3" ht="15.75">
      <c r="A144" s="317">
        <v>5531</v>
      </c>
      <c r="B144" s="325" t="s">
        <v>689</v>
      </c>
      <c r="C144" s="317">
        <v>5531</v>
      </c>
    </row>
    <row r="145" spans="1:3" ht="15.75">
      <c r="A145" s="317">
        <v>5532</v>
      </c>
      <c r="B145" s="331" t="s">
        <v>690</v>
      </c>
      <c r="C145" s="317">
        <v>5532</v>
      </c>
    </row>
    <row r="146" spans="1:3" ht="15.75">
      <c r="A146" s="317">
        <v>5533</v>
      </c>
      <c r="B146" s="331" t="s">
        <v>691</v>
      </c>
      <c r="C146" s="317">
        <v>5533</v>
      </c>
    </row>
    <row r="147" spans="1:3" ht="15">
      <c r="A147" s="332">
        <v>5534</v>
      </c>
      <c r="B147" s="331" t="s">
        <v>692</v>
      </c>
      <c r="C147" s="332">
        <v>5534</v>
      </c>
    </row>
    <row r="148" spans="1:3" ht="15">
      <c r="A148" s="332">
        <v>5535</v>
      </c>
      <c r="B148" s="331" t="s">
        <v>693</v>
      </c>
      <c r="C148" s="332">
        <v>5535</v>
      </c>
    </row>
    <row r="149" spans="1:3" ht="15.75">
      <c r="A149" s="317">
        <v>5538</v>
      </c>
      <c r="B149" s="325" t="s">
        <v>694</v>
      </c>
      <c r="C149" s="317">
        <v>5538</v>
      </c>
    </row>
    <row r="150" spans="1:3" ht="15.75">
      <c r="A150" s="317">
        <v>5540</v>
      </c>
      <c r="B150" s="331" t="s">
        <v>695</v>
      </c>
      <c r="C150" s="317">
        <v>5540</v>
      </c>
    </row>
    <row r="151" spans="1:3" ht="15.75">
      <c r="A151" s="317">
        <v>5541</v>
      </c>
      <c r="B151" s="331" t="s">
        <v>696</v>
      </c>
      <c r="C151" s="317">
        <v>5541</v>
      </c>
    </row>
    <row r="152" spans="1:3" ht="15.75">
      <c r="A152" s="317">
        <v>5545</v>
      </c>
      <c r="B152" s="331" t="s">
        <v>697</v>
      </c>
      <c r="C152" s="317">
        <v>5545</v>
      </c>
    </row>
    <row r="153" spans="1:3" ht="15.75">
      <c r="A153" s="317">
        <v>5546</v>
      </c>
      <c r="B153" s="331" t="s">
        <v>698</v>
      </c>
      <c r="C153" s="317">
        <v>5546</v>
      </c>
    </row>
    <row r="154" spans="1:3" ht="15.75">
      <c r="A154" s="317">
        <v>5547</v>
      </c>
      <c r="B154" s="331" t="s">
        <v>699</v>
      </c>
      <c r="C154" s="317">
        <v>5547</v>
      </c>
    </row>
    <row r="155" spans="1:3" ht="15.75">
      <c r="A155" s="317">
        <v>5548</v>
      </c>
      <c r="B155" s="331" t="s">
        <v>700</v>
      </c>
      <c r="C155" s="317">
        <v>5548</v>
      </c>
    </row>
    <row r="156" spans="1:3" ht="15.75">
      <c r="A156" s="317">
        <v>5550</v>
      </c>
      <c r="B156" s="331" t="s">
        <v>701</v>
      </c>
      <c r="C156" s="317">
        <v>5550</v>
      </c>
    </row>
    <row r="157" spans="1:3" ht="15.75">
      <c r="A157" s="317">
        <v>5551</v>
      </c>
      <c r="B157" s="331" t="s">
        <v>702</v>
      </c>
      <c r="C157" s="317">
        <v>5551</v>
      </c>
    </row>
    <row r="158" spans="1:3" ht="15.75">
      <c r="A158" s="317">
        <v>5553</v>
      </c>
      <c r="B158" s="331" t="s">
        <v>703</v>
      </c>
      <c r="C158" s="317">
        <v>5553</v>
      </c>
    </row>
    <row r="159" spans="1:3" ht="15.75">
      <c r="A159" s="317">
        <v>5554</v>
      </c>
      <c r="B159" s="325" t="s">
        <v>704</v>
      </c>
      <c r="C159" s="317">
        <v>5554</v>
      </c>
    </row>
    <row r="160" spans="1:3" ht="15.75">
      <c r="A160" s="317">
        <v>5556</v>
      </c>
      <c r="B160" s="321" t="s">
        <v>705</v>
      </c>
      <c r="C160" s="317">
        <v>5556</v>
      </c>
    </row>
    <row r="161" spans="1:3" ht="15.75">
      <c r="A161" s="317">
        <v>5561</v>
      </c>
      <c r="B161" s="333" t="s">
        <v>706</v>
      </c>
      <c r="C161" s="317">
        <v>5561</v>
      </c>
    </row>
    <row r="162" spans="1:3" ht="15.75">
      <c r="A162" s="317">
        <v>5562</v>
      </c>
      <c r="B162" s="333" t="s">
        <v>707</v>
      </c>
      <c r="C162" s="317">
        <v>5562</v>
      </c>
    </row>
    <row r="163" spans="1:3" ht="15.75">
      <c r="A163" s="317">
        <v>5588</v>
      </c>
      <c r="B163" s="320" t="s">
        <v>708</v>
      </c>
      <c r="C163" s="317">
        <v>5588</v>
      </c>
    </row>
    <row r="164" spans="1:3" ht="15.75">
      <c r="A164" s="317">
        <v>5589</v>
      </c>
      <c r="B164" s="320" t="s">
        <v>709</v>
      </c>
      <c r="C164" s="317">
        <v>5589</v>
      </c>
    </row>
    <row r="165" spans="1:3" ht="15.75">
      <c r="A165" s="317">
        <v>6601</v>
      </c>
      <c r="B165" s="320" t="s">
        <v>710</v>
      </c>
      <c r="C165" s="317">
        <v>6601</v>
      </c>
    </row>
    <row r="166" spans="1:3" ht="15.75">
      <c r="A166" s="317">
        <v>6602</v>
      </c>
      <c r="B166" s="321" t="s">
        <v>711</v>
      </c>
      <c r="C166" s="317">
        <v>6602</v>
      </c>
    </row>
    <row r="167" spans="1:3" ht="15.75">
      <c r="A167" s="317">
        <v>6603</v>
      </c>
      <c r="B167" s="321" t="s">
        <v>712</v>
      </c>
      <c r="C167" s="317">
        <v>6603</v>
      </c>
    </row>
    <row r="168" spans="1:3" ht="15.75">
      <c r="A168" s="317">
        <v>6604</v>
      </c>
      <c r="B168" s="321" t="s">
        <v>713</v>
      </c>
      <c r="C168" s="317">
        <v>6604</v>
      </c>
    </row>
    <row r="169" spans="1:3" ht="15.75">
      <c r="A169" s="317">
        <v>6605</v>
      </c>
      <c r="B169" s="321" t="s">
        <v>714</v>
      </c>
      <c r="C169" s="317">
        <v>6605</v>
      </c>
    </row>
    <row r="170" spans="1:3" ht="15">
      <c r="A170" s="332">
        <v>6606</v>
      </c>
      <c r="B170" s="323" t="s">
        <v>715</v>
      </c>
      <c r="C170" s="332">
        <v>6606</v>
      </c>
    </row>
    <row r="171" spans="1:3" ht="15.75">
      <c r="A171" s="317">
        <v>6618</v>
      </c>
      <c r="B171" s="320" t="s">
        <v>716</v>
      </c>
      <c r="C171" s="317">
        <v>6618</v>
      </c>
    </row>
    <row r="172" spans="1:3" ht="15.75">
      <c r="A172" s="317">
        <v>6619</v>
      </c>
      <c r="B172" s="321" t="s">
        <v>717</v>
      </c>
      <c r="C172" s="317">
        <v>6619</v>
      </c>
    </row>
    <row r="173" spans="1:3" ht="15.75">
      <c r="A173" s="317">
        <v>6621</v>
      </c>
      <c r="B173" s="320" t="s">
        <v>718</v>
      </c>
      <c r="C173" s="317">
        <v>6621</v>
      </c>
    </row>
    <row r="174" spans="1:3" ht="15.75">
      <c r="A174" s="317">
        <v>6622</v>
      </c>
      <c r="B174" s="321" t="s">
        <v>719</v>
      </c>
      <c r="C174" s="317">
        <v>6622</v>
      </c>
    </row>
    <row r="175" spans="1:3" ht="15.75">
      <c r="A175" s="317">
        <v>6623</v>
      </c>
      <c r="B175" s="321" t="s">
        <v>720</v>
      </c>
      <c r="C175" s="317">
        <v>6623</v>
      </c>
    </row>
    <row r="176" spans="1:3" ht="15.75">
      <c r="A176" s="317">
        <v>6624</v>
      </c>
      <c r="B176" s="321" t="s">
        <v>721</v>
      </c>
      <c r="C176" s="317">
        <v>6624</v>
      </c>
    </row>
    <row r="177" spans="1:3" ht="15.75">
      <c r="A177" s="317">
        <v>6625</v>
      </c>
      <c r="B177" s="322" t="s">
        <v>722</v>
      </c>
      <c r="C177" s="317">
        <v>6625</v>
      </c>
    </row>
    <row r="178" spans="1:3" ht="15.75">
      <c r="A178" s="317">
        <v>6626</v>
      </c>
      <c r="B178" s="322" t="s">
        <v>1687</v>
      </c>
      <c r="C178" s="317">
        <v>6626</v>
      </c>
    </row>
    <row r="179" spans="1:3" ht="15.75">
      <c r="A179" s="317">
        <v>6627</v>
      </c>
      <c r="B179" s="322" t="s">
        <v>1688</v>
      </c>
      <c r="C179" s="317">
        <v>6627</v>
      </c>
    </row>
    <row r="180" spans="1:3" ht="15.75">
      <c r="A180" s="317">
        <v>6628</v>
      </c>
      <c r="B180" s="328" t="s">
        <v>1689</v>
      </c>
      <c r="C180" s="317">
        <v>6628</v>
      </c>
    </row>
    <row r="181" spans="1:3" ht="15.75">
      <c r="A181" s="317">
        <v>6629</v>
      </c>
      <c r="B181" s="333" t="s">
        <v>1690</v>
      </c>
      <c r="C181" s="317">
        <v>6629</v>
      </c>
    </row>
    <row r="182" spans="1:3" ht="15.75">
      <c r="A182" s="334">
        <v>7701</v>
      </c>
      <c r="B182" s="320" t="s">
        <v>1691</v>
      </c>
      <c r="C182" s="334">
        <v>7701</v>
      </c>
    </row>
    <row r="183" spans="1:3" ht="15.75">
      <c r="A183" s="317">
        <v>7708</v>
      </c>
      <c r="B183" s="320" t="s">
        <v>1692</v>
      </c>
      <c r="C183" s="317">
        <v>7708</v>
      </c>
    </row>
    <row r="184" spans="1:3" ht="15.75">
      <c r="A184" s="317">
        <v>7711</v>
      </c>
      <c r="B184" s="323" t="s">
        <v>1693</v>
      </c>
      <c r="C184" s="317">
        <v>7711</v>
      </c>
    </row>
    <row r="185" spans="1:3" ht="15.75">
      <c r="A185" s="317">
        <v>7712</v>
      </c>
      <c r="B185" s="320" t="s">
        <v>1694</v>
      </c>
      <c r="C185" s="317">
        <v>7712</v>
      </c>
    </row>
    <row r="186" spans="1:3" ht="15.75">
      <c r="A186" s="317">
        <v>7713</v>
      </c>
      <c r="B186" s="335" t="s">
        <v>1695</v>
      </c>
      <c r="C186" s="317">
        <v>7713</v>
      </c>
    </row>
    <row r="187" spans="1:3" ht="15.75">
      <c r="A187" s="317">
        <v>7714</v>
      </c>
      <c r="B187" s="319" t="s">
        <v>1696</v>
      </c>
      <c r="C187" s="317">
        <v>7714</v>
      </c>
    </row>
    <row r="188" spans="1:3" ht="15.75">
      <c r="A188" s="317">
        <v>7718</v>
      </c>
      <c r="B188" s="320" t="s">
        <v>1697</v>
      </c>
      <c r="C188" s="317">
        <v>7718</v>
      </c>
    </row>
    <row r="189" spans="1:3" ht="15.75">
      <c r="A189" s="317">
        <v>7719</v>
      </c>
      <c r="B189" s="321" t="s">
        <v>1698</v>
      </c>
      <c r="C189" s="317">
        <v>7719</v>
      </c>
    </row>
    <row r="190" spans="1:3" ht="15.75">
      <c r="A190" s="317">
        <v>7731</v>
      </c>
      <c r="B190" s="320" t="s">
        <v>1699</v>
      </c>
      <c r="C190" s="317">
        <v>7731</v>
      </c>
    </row>
    <row r="191" spans="1:3" ht="15.75">
      <c r="A191" s="317">
        <v>7732</v>
      </c>
      <c r="B191" s="321" t="s">
        <v>1700</v>
      </c>
      <c r="C191" s="317">
        <v>7732</v>
      </c>
    </row>
    <row r="192" spans="1:3" ht="15.75">
      <c r="A192" s="317">
        <v>7733</v>
      </c>
      <c r="B192" s="321" t="s">
        <v>1701</v>
      </c>
      <c r="C192" s="317">
        <v>7733</v>
      </c>
    </row>
    <row r="193" spans="1:3" ht="15.75">
      <c r="A193" s="317">
        <v>7735</v>
      </c>
      <c r="B193" s="321" t="s">
        <v>1702</v>
      </c>
      <c r="C193" s="317">
        <v>7735</v>
      </c>
    </row>
    <row r="194" spans="1:3" ht="15.75">
      <c r="A194" s="317">
        <v>7736</v>
      </c>
      <c r="B194" s="320" t="s">
        <v>1703</v>
      </c>
      <c r="C194" s="317">
        <v>7736</v>
      </c>
    </row>
    <row r="195" spans="1:3" ht="15.75">
      <c r="A195" s="317">
        <v>7737</v>
      </c>
      <c r="B195" s="321" t="s">
        <v>1704</v>
      </c>
      <c r="C195" s="317">
        <v>7737</v>
      </c>
    </row>
    <row r="196" spans="1:3" ht="15.75">
      <c r="A196" s="317">
        <v>7738</v>
      </c>
      <c r="B196" s="321" t="s">
        <v>1705</v>
      </c>
      <c r="C196" s="317">
        <v>7738</v>
      </c>
    </row>
    <row r="197" spans="1:3" ht="15.75">
      <c r="A197" s="317">
        <v>7739</v>
      </c>
      <c r="B197" s="325" t="s">
        <v>1706</v>
      </c>
      <c r="C197" s="317">
        <v>7739</v>
      </c>
    </row>
    <row r="198" spans="1:3" ht="15.75">
      <c r="A198" s="317">
        <v>7740</v>
      </c>
      <c r="B198" s="325" t="s">
        <v>1707</v>
      </c>
      <c r="C198" s="317">
        <v>7740</v>
      </c>
    </row>
    <row r="199" spans="1:3" ht="15.75">
      <c r="A199" s="317">
        <v>7741</v>
      </c>
      <c r="B199" s="321" t="s">
        <v>1708</v>
      </c>
      <c r="C199" s="317">
        <v>7741</v>
      </c>
    </row>
    <row r="200" spans="1:3" ht="15.75">
      <c r="A200" s="317">
        <v>7742</v>
      </c>
      <c r="B200" s="321" t="s">
        <v>1709</v>
      </c>
      <c r="C200" s="317">
        <v>7742</v>
      </c>
    </row>
    <row r="201" spans="1:3" ht="15.75">
      <c r="A201" s="317">
        <v>7743</v>
      </c>
      <c r="B201" s="321" t="s">
        <v>1710</v>
      </c>
      <c r="C201" s="317">
        <v>7743</v>
      </c>
    </row>
    <row r="202" spans="1:3" ht="15.75">
      <c r="A202" s="317">
        <v>7744</v>
      </c>
      <c r="B202" s="333" t="s">
        <v>1711</v>
      </c>
      <c r="C202" s="317">
        <v>7744</v>
      </c>
    </row>
    <row r="203" spans="1:3" ht="15.75">
      <c r="A203" s="317">
        <v>7745</v>
      </c>
      <c r="B203" s="321" t="s">
        <v>1712</v>
      </c>
      <c r="C203" s="317">
        <v>7745</v>
      </c>
    </row>
    <row r="204" spans="1:3" ht="15.75">
      <c r="A204" s="317">
        <v>7746</v>
      </c>
      <c r="B204" s="321" t="s">
        <v>1713</v>
      </c>
      <c r="C204" s="317">
        <v>7746</v>
      </c>
    </row>
    <row r="205" spans="1:3" ht="15.75">
      <c r="A205" s="317">
        <v>7747</v>
      </c>
      <c r="B205" s="320" t="s">
        <v>1714</v>
      </c>
      <c r="C205" s="317">
        <v>7747</v>
      </c>
    </row>
    <row r="206" spans="1:3" ht="15.75">
      <c r="A206" s="317">
        <v>7748</v>
      </c>
      <c r="B206" s="323" t="s">
        <v>1715</v>
      </c>
      <c r="C206" s="317">
        <v>7748</v>
      </c>
    </row>
    <row r="207" spans="1:3" ht="15.75">
      <c r="A207" s="317">
        <v>7751</v>
      </c>
      <c r="B207" s="321" t="s">
        <v>1716</v>
      </c>
      <c r="C207" s="317">
        <v>7751</v>
      </c>
    </row>
    <row r="208" spans="1:3" ht="15.75">
      <c r="A208" s="317">
        <v>7752</v>
      </c>
      <c r="B208" s="321" t="s">
        <v>1717</v>
      </c>
      <c r="C208" s="317">
        <v>7752</v>
      </c>
    </row>
    <row r="209" spans="1:3" ht="15.75">
      <c r="A209" s="317">
        <v>7755</v>
      </c>
      <c r="B209" s="322" t="s">
        <v>1718</v>
      </c>
      <c r="C209" s="317">
        <v>7755</v>
      </c>
    </row>
    <row r="210" spans="1:3" ht="15.75">
      <c r="A210" s="317">
        <v>7758</v>
      </c>
      <c r="B210" s="320" t="s">
        <v>1719</v>
      </c>
      <c r="C210" s="317">
        <v>7758</v>
      </c>
    </row>
    <row r="211" spans="1:3" ht="15.75">
      <c r="A211" s="317">
        <v>7759</v>
      </c>
      <c r="B211" s="321" t="s">
        <v>1720</v>
      </c>
      <c r="C211" s="317">
        <v>7759</v>
      </c>
    </row>
    <row r="212" spans="1:3" ht="15.75">
      <c r="A212" s="317">
        <v>7761</v>
      </c>
      <c r="B212" s="320" t="s">
        <v>1721</v>
      </c>
      <c r="C212" s="317">
        <v>7761</v>
      </c>
    </row>
    <row r="213" spans="1:3" ht="15.75">
      <c r="A213" s="317">
        <v>7762</v>
      </c>
      <c r="B213" s="320" t="s">
        <v>1722</v>
      </c>
      <c r="C213" s="317">
        <v>7762</v>
      </c>
    </row>
    <row r="214" spans="1:3" ht="15.75">
      <c r="A214" s="317">
        <v>7768</v>
      </c>
      <c r="B214" s="320" t="s">
        <v>1723</v>
      </c>
      <c r="C214" s="317">
        <v>7768</v>
      </c>
    </row>
    <row r="215" spans="1:3" ht="15.75">
      <c r="A215" s="317">
        <v>8801</v>
      </c>
      <c r="B215" s="323" t="s">
        <v>1724</v>
      </c>
      <c r="C215" s="317">
        <v>8801</v>
      </c>
    </row>
    <row r="216" spans="1:3" ht="15.75">
      <c r="A216" s="317">
        <v>8802</v>
      </c>
      <c r="B216" s="320" t="s">
        <v>1725</v>
      </c>
      <c r="C216" s="317">
        <v>8802</v>
      </c>
    </row>
    <row r="217" spans="1:3" ht="15.75">
      <c r="A217" s="317">
        <v>8803</v>
      </c>
      <c r="B217" s="320" t="s">
        <v>1726</v>
      </c>
      <c r="C217" s="317">
        <v>8803</v>
      </c>
    </row>
    <row r="218" spans="1:3" ht="15.75">
      <c r="A218" s="317">
        <v>8804</v>
      </c>
      <c r="B218" s="320" t="s">
        <v>1727</v>
      </c>
      <c r="C218" s="317">
        <v>8804</v>
      </c>
    </row>
    <row r="219" spans="1:3" ht="15.75">
      <c r="A219" s="317">
        <v>8805</v>
      </c>
      <c r="B219" s="322" t="s">
        <v>1728</v>
      </c>
      <c r="C219" s="317">
        <v>8805</v>
      </c>
    </row>
    <row r="220" spans="1:3" ht="15.75">
      <c r="A220" s="317">
        <v>8807</v>
      </c>
      <c r="B220" s="328" t="s">
        <v>1729</v>
      </c>
      <c r="C220" s="317">
        <v>8807</v>
      </c>
    </row>
    <row r="221" spans="1:3" ht="15.75">
      <c r="A221" s="317">
        <v>8808</v>
      </c>
      <c r="B221" s="321" t="s">
        <v>1730</v>
      </c>
      <c r="C221" s="317">
        <v>8808</v>
      </c>
    </row>
    <row r="222" spans="1:3" ht="15.75">
      <c r="A222" s="317">
        <v>8809</v>
      </c>
      <c r="B222" s="321" t="s">
        <v>1731</v>
      </c>
      <c r="C222" s="317">
        <v>8809</v>
      </c>
    </row>
    <row r="223" spans="1:3" ht="15.75">
      <c r="A223" s="317">
        <v>8811</v>
      </c>
      <c r="B223" s="320" t="s">
        <v>1732</v>
      </c>
      <c r="C223" s="317">
        <v>8811</v>
      </c>
    </row>
    <row r="224" spans="1:3" ht="15.75">
      <c r="A224" s="317">
        <v>8813</v>
      </c>
      <c r="B224" s="321" t="s">
        <v>1733</v>
      </c>
      <c r="C224" s="317">
        <v>8813</v>
      </c>
    </row>
    <row r="225" spans="1:3" ht="15.75">
      <c r="A225" s="317">
        <v>8814</v>
      </c>
      <c r="B225" s="320" t="s">
        <v>1734</v>
      </c>
      <c r="C225" s="317">
        <v>8814</v>
      </c>
    </row>
    <row r="226" spans="1:3" ht="15.75">
      <c r="A226" s="317">
        <v>8815</v>
      </c>
      <c r="B226" s="320" t="s">
        <v>1735</v>
      </c>
      <c r="C226" s="317">
        <v>8815</v>
      </c>
    </row>
    <row r="227" spans="1:3" ht="15.75">
      <c r="A227" s="317">
        <v>8816</v>
      </c>
      <c r="B227" s="321" t="s">
        <v>1736</v>
      </c>
      <c r="C227" s="317">
        <v>8816</v>
      </c>
    </row>
    <row r="228" spans="1:3" ht="15.75">
      <c r="A228" s="317">
        <v>8817</v>
      </c>
      <c r="B228" s="321" t="s">
        <v>1737</v>
      </c>
      <c r="C228" s="317">
        <v>8817</v>
      </c>
    </row>
    <row r="229" spans="1:3" ht="15.75">
      <c r="A229" s="317">
        <v>8821</v>
      </c>
      <c r="B229" s="321" t="s">
        <v>1738</v>
      </c>
      <c r="C229" s="317">
        <v>8821</v>
      </c>
    </row>
    <row r="230" spans="1:3" ht="15.75">
      <c r="A230" s="317">
        <v>8824</v>
      </c>
      <c r="B230" s="323" t="s">
        <v>1739</v>
      </c>
      <c r="C230" s="317">
        <v>8824</v>
      </c>
    </row>
    <row r="231" spans="1:3" ht="15.75">
      <c r="A231" s="317">
        <v>8825</v>
      </c>
      <c r="B231" s="323" t="s">
        <v>1740</v>
      </c>
      <c r="C231" s="317">
        <v>8825</v>
      </c>
    </row>
    <row r="232" spans="1:3" ht="15.75">
      <c r="A232" s="317">
        <v>8826</v>
      </c>
      <c r="B232" s="323" t="s">
        <v>1741</v>
      </c>
      <c r="C232" s="317">
        <v>8826</v>
      </c>
    </row>
    <row r="233" spans="1:3" ht="15.75">
      <c r="A233" s="317">
        <v>8827</v>
      </c>
      <c r="B233" s="323" t="s">
        <v>1742</v>
      </c>
      <c r="C233" s="317">
        <v>8827</v>
      </c>
    </row>
    <row r="234" spans="1:3" ht="15.75">
      <c r="A234" s="317">
        <v>8828</v>
      </c>
      <c r="B234" s="320" t="s">
        <v>1743</v>
      </c>
      <c r="C234" s="317">
        <v>8828</v>
      </c>
    </row>
    <row r="235" spans="1:3" ht="15.75">
      <c r="A235" s="317">
        <v>8829</v>
      </c>
      <c r="B235" s="320" t="s">
        <v>1744</v>
      </c>
      <c r="C235" s="317">
        <v>8829</v>
      </c>
    </row>
    <row r="236" spans="1:3" ht="15.75">
      <c r="A236" s="317">
        <v>8831</v>
      </c>
      <c r="B236" s="320" t="s">
        <v>1745</v>
      </c>
      <c r="C236" s="317">
        <v>8831</v>
      </c>
    </row>
    <row r="237" spans="1:3" ht="15.75">
      <c r="A237" s="317">
        <v>8832</v>
      </c>
      <c r="B237" s="321" t="s">
        <v>1746</v>
      </c>
      <c r="C237" s="317">
        <v>8832</v>
      </c>
    </row>
    <row r="238" spans="1:3" ht="15.75">
      <c r="A238" s="317">
        <v>8833</v>
      </c>
      <c r="B238" s="320" t="s">
        <v>1747</v>
      </c>
      <c r="C238" s="317">
        <v>8833</v>
      </c>
    </row>
    <row r="239" spans="1:3" ht="15.75">
      <c r="A239" s="317">
        <v>8834</v>
      </c>
      <c r="B239" s="321" t="s">
        <v>1748</v>
      </c>
      <c r="C239" s="317">
        <v>8834</v>
      </c>
    </row>
    <row r="240" spans="1:3" ht="15.75">
      <c r="A240" s="317">
        <v>8835</v>
      </c>
      <c r="B240" s="321" t="s">
        <v>1749</v>
      </c>
      <c r="C240" s="317">
        <v>8835</v>
      </c>
    </row>
    <row r="241" spans="1:3" ht="15.75">
      <c r="A241" s="317">
        <v>8836</v>
      </c>
      <c r="B241" s="320" t="s">
        <v>1750</v>
      </c>
      <c r="C241" s="317">
        <v>8836</v>
      </c>
    </row>
    <row r="242" spans="1:3" ht="15.75">
      <c r="A242" s="317">
        <v>8837</v>
      </c>
      <c r="B242" s="320" t="s">
        <v>1751</v>
      </c>
      <c r="C242" s="317">
        <v>8837</v>
      </c>
    </row>
    <row r="243" spans="1:3" ht="15.75">
      <c r="A243" s="317">
        <v>8838</v>
      </c>
      <c r="B243" s="320" t="s">
        <v>1752</v>
      </c>
      <c r="C243" s="317">
        <v>8838</v>
      </c>
    </row>
    <row r="244" spans="1:3" ht="15.75">
      <c r="A244" s="317">
        <v>8839</v>
      </c>
      <c r="B244" s="321" t="s">
        <v>1753</v>
      </c>
      <c r="C244" s="317">
        <v>8839</v>
      </c>
    </row>
    <row r="245" spans="1:3" ht="15.75">
      <c r="A245" s="317">
        <v>8845</v>
      </c>
      <c r="B245" s="322" t="s">
        <v>1754</v>
      </c>
      <c r="C245" s="317">
        <v>8845</v>
      </c>
    </row>
    <row r="246" spans="1:3" ht="15.75">
      <c r="A246" s="317">
        <v>8848</v>
      </c>
      <c r="B246" s="328" t="s">
        <v>1755</v>
      </c>
      <c r="C246" s="317">
        <v>8848</v>
      </c>
    </row>
    <row r="247" spans="1:3" ht="15.75">
      <c r="A247" s="317">
        <v>8849</v>
      </c>
      <c r="B247" s="320" t="s">
        <v>1756</v>
      </c>
      <c r="C247" s="317">
        <v>8849</v>
      </c>
    </row>
    <row r="248" spans="1:3" ht="15.75">
      <c r="A248" s="317">
        <v>8851</v>
      </c>
      <c r="B248" s="320" t="s">
        <v>1757</v>
      </c>
      <c r="C248" s="317">
        <v>8851</v>
      </c>
    </row>
    <row r="249" spans="1:3" ht="15.75">
      <c r="A249" s="317">
        <v>8852</v>
      </c>
      <c r="B249" s="320" t="s">
        <v>1758</v>
      </c>
      <c r="C249" s="317">
        <v>8852</v>
      </c>
    </row>
    <row r="250" spans="1:3" ht="15.75">
      <c r="A250" s="317">
        <v>8853</v>
      </c>
      <c r="B250" s="320" t="s">
        <v>1759</v>
      </c>
      <c r="C250" s="317">
        <v>8853</v>
      </c>
    </row>
    <row r="251" spans="1:3" ht="15.75">
      <c r="A251" s="317">
        <v>8855</v>
      </c>
      <c r="B251" s="322" t="s">
        <v>1760</v>
      </c>
      <c r="C251" s="317">
        <v>8855</v>
      </c>
    </row>
    <row r="252" spans="1:3" ht="15.75">
      <c r="A252" s="317">
        <v>8858</v>
      </c>
      <c r="B252" s="333" t="s">
        <v>1761</v>
      </c>
      <c r="C252" s="317">
        <v>8858</v>
      </c>
    </row>
    <row r="253" spans="1:3" ht="15.75">
      <c r="A253" s="317">
        <v>8859</v>
      </c>
      <c r="B253" s="321" t="s">
        <v>1762</v>
      </c>
      <c r="C253" s="317">
        <v>8859</v>
      </c>
    </row>
    <row r="254" spans="1:3" ht="15.75">
      <c r="A254" s="317">
        <v>8861</v>
      </c>
      <c r="B254" s="320" t="s">
        <v>1763</v>
      </c>
      <c r="C254" s="317">
        <v>8861</v>
      </c>
    </row>
    <row r="255" spans="1:3" ht="15.75">
      <c r="A255" s="317">
        <v>8862</v>
      </c>
      <c r="B255" s="321" t="s">
        <v>1764</v>
      </c>
      <c r="C255" s="317">
        <v>8862</v>
      </c>
    </row>
    <row r="256" spans="1:3" ht="15.75">
      <c r="A256" s="317">
        <v>8863</v>
      </c>
      <c r="B256" s="321" t="s">
        <v>1765</v>
      </c>
      <c r="C256" s="317">
        <v>8863</v>
      </c>
    </row>
    <row r="257" spans="1:3" ht="15.75">
      <c r="A257" s="317">
        <v>8864</v>
      </c>
      <c r="B257" s="320" t="s">
        <v>1766</v>
      </c>
      <c r="C257" s="317">
        <v>8864</v>
      </c>
    </row>
    <row r="258" spans="1:3" ht="15.75">
      <c r="A258" s="317">
        <v>8865</v>
      </c>
      <c r="B258" s="321" t="s">
        <v>1767</v>
      </c>
      <c r="C258" s="317">
        <v>8865</v>
      </c>
    </row>
    <row r="259" spans="1:3" ht="15.75">
      <c r="A259" s="317">
        <v>8866</v>
      </c>
      <c r="B259" s="321" t="s">
        <v>1409</v>
      </c>
      <c r="C259" s="317">
        <v>8866</v>
      </c>
    </row>
    <row r="260" spans="1:3" ht="15.75">
      <c r="A260" s="317">
        <v>8867</v>
      </c>
      <c r="B260" s="321" t="s">
        <v>1410</v>
      </c>
      <c r="C260" s="317">
        <v>8867</v>
      </c>
    </row>
    <row r="261" spans="1:3" ht="15.75">
      <c r="A261" s="317">
        <v>8868</v>
      </c>
      <c r="B261" s="321" t="s">
        <v>1411</v>
      </c>
      <c r="C261" s="317">
        <v>8868</v>
      </c>
    </row>
    <row r="262" spans="1:3" ht="15.75">
      <c r="A262" s="317">
        <v>8869</v>
      </c>
      <c r="B262" s="320" t="s">
        <v>1412</v>
      </c>
      <c r="C262" s="317">
        <v>8869</v>
      </c>
    </row>
    <row r="263" spans="1:3" ht="15.75">
      <c r="A263" s="317">
        <v>8871</v>
      </c>
      <c r="B263" s="321" t="s">
        <v>1413</v>
      </c>
      <c r="C263" s="317">
        <v>8871</v>
      </c>
    </row>
    <row r="264" spans="1:3" ht="15.75">
      <c r="A264" s="317">
        <v>8872</v>
      </c>
      <c r="B264" s="321" t="s">
        <v>1775</v>
      </c>
      <c r="C264" s="317">
        <v>8872</v>
      </c>
    </row>
    <row r="265" spans="1:3" ht="15.75">
      <c r="A265" s="317">
        <v>8873</v>
      </c>
      <c r="B265" s="321" t="s">
        <v>1776</v>
      </c>
      <c r="C265" s="317">
        <v>8873</v>
      </c>
    </row>
    <row r="266" spans="1:3" ht="15.75">
      <c r="A266" s="317">
        <v>8875</v>
      </c>
      <c r="B266" s="321" t="s">
        <v>1777</v>
      </c>
      <c r="C266" s="317">
        <v>8875</v>
      </c>
    </row>
    <row r="267" spans="1:3" ht="15.75">
      <c r="A267" s="317">
        <v>8876</v>
      </c>
      <c r="B267" s="321" t="s">
        <v>1778</v>
      </c>
      <c r="C267" s="317">
        <v>8876</v>
      </c>
    </row>
    <row r="268" spans="1:3" ht="15.75">
      <c r="A268" s="317">
        <v>8877</v>
      </c>
      <c r="B268" s="320" t="s">
        <v>1779</v>
      </c>
      <c r="C268" s="317">
        <v>8877</v>
      </c>
    </row>
    <row r="269" spans="1:3" ht="15.75">
      <c r="A269" s="317">
        <v>8878</v>
      </c>
      <c r="B269" s="333" t="s">
        <v>1780</v>
      </c>
      <c r="C269" s="317">
        <v>8878</v>
      </c>
    </row>
    <row r="270" spans="1:3" ht="15.75">
      <c r="A270" s="317">
        <v>8885</v>
      </c>
      <c r="B270" s="323" t="s">
        <v>1781</v>
      </c>
      <c r="C270" s="317">
        <v>8885</v>
      </c>
    </row>
    <row r="271" spans="1:3" ht="15.75">
      <c r="A271" s="317">
        <v>8888</v>
      </c>
      <c r="B271" s="320" t="s">
        <v>1782</v>
      </c>
      <c r="C271" s="317">
        <v>8888</v>
      </c>
    </row>
    <row r="272" spans="1:3" ht="15.75">
      <c r="A272" s="317">
        <v>8897</v>
      </c>
      <c r="B272" s="320" t="s">
        <v>1783</v>
      </c>
      <c r="C272" s="317">
        <v>8897</v>
      </c>
    </row>
    <row r="273" spans="1:3" ht="15.75">
      <c r="A273" s="317">
        <v>8898</v>
      </c>
      <c r="B273" s="320" t="s">
        <v>1784</v>
      </c>
      <c r="C273" s="317">
        <v>8898</v>
      </c>
    </row>
    <row r="274" spans="1:3" ht="15.75">
      <c r="A274" s="317">
        <v>9910</v>
      </c>
      <c r="B274" s="323" t="s">
        <v>1785</v>
      </c>
      <c r="C274" s="317">
        <v>9910</v>
      </c>
    </row>
    <row r="275" spans="1:3" ht="15.75">
      <c r="A275" s="317">
        <v>9997</v>
      </c>
      <c r="B275" s="320" t="s">
        <v>1786</v>
      </c>
      <c r="C275" s="317">
        <v>9997</v>
      </c>
    </row>
    <row r="276" spans="1:3" ht="15.75">
      <c r="A276" s="317">
        <v>9998</v>
      </c>
      <c r="B276" s="320" t="s">
        <v>1787</v>
      </c>
      <c r="C276" s="317">
        <v>9998</v>
      </c>
    </row>
    <row r="277" ht="14.25"/>
    <row r="278" ht="14.25"/>
    <row r="279" ht="14.25"/>
    <row r="280" ht="14.25"/>
    <row r="281" spans="1:2" ht="14.25">
      <c r="A281" s="238" t="s">
        <v>318</v>
      </c>
      <c r="B281" s="239" t="s">
        <v>323</v>
      </c>
    </row>
    <row r="282" spans="1:2" ht="14.25">
      <c r="A282" s="311" t="s">
        <v>1788</v>
      </c>
      <c r="B282" s="312"/>
    </row>
    <row r="283" spans="1:2" ht="14.25">
      <c r="A283" s="313" t="s">
        <v>1789</v>
      </c>
      <c r="B283" s="314" t="s">
        <v>1790</v>
      </c>
    </row>
    <row r="284" spans="1:2" ht="14.25">
      <c r="A284" s="313" t="s">
        <v>1791</v>
      </c>
      <c r="B284" s="314" t="s">
        <v>1792</v>
      </c>
    </row>
    <row r="285" spans="1:2" ht="14.25">
      <c r="A285" s="313" t="s">
        <v>1793</v>
      </c>
      <c r="B285" s="314" t="s">
        <v>1794</v>
      </c>
    </row>
    <row r="286" spans="1:2" ht="14.25">
      <c r="A286" s="313" t="s">
        <v>1795</v>
      </c>
      <c r="B286" s="314" t="s">
        <v>1796</v>
      </c>
    </row>
    <row r="287" spans="1:2" ht="14.25">
      <c r="A287" s="313" t="s">
        <v>1797</v>
      </c>
      <c r="B287" s="314" t="s">
        <v>1798</v>
      </c>
    </row>
    <row r="288" spans="1:2" ht="14.25">
      <c r="A288" s="313" t="s">
        <v>1799</v>
      </c>
      <c r="B288" s="314" t="s">
        <v>1800</v>
      </c>
    </row>
    <row r="289" spans="1:2" ht="14.25">
      <c r="A289" s="313" t="s">
        <v>1801</v>
      </c>
      <c r="B289" s="314" t="s">
        <v>1802</v>
      </c>
    </row>
    <row r="290" spans="1:2" ht="14.25">
      <c r="A290" s="313" t="s">
        <v>1803</v>
      </c>
      <c r="B290" s="314" t="s">
        <v>1804</v>
      </c>
    </row>
    <row r="291" spans="1:2" ht="14.25">
      <c r="A291" s="313" t="s">
        <v>1805</v>
      </c>
      <c r="B291" s="314" t="s">
        <v>1806</v>
      </c>
    </row>
    <row r="292" ht="14.25"/>
    <row r="293" ht="14.25"/>
    <row r="294" spans="1:2" ht="14.25">
      <c r="A294" s="238" t="s">
        <v>318</v>
      </c>
      <c r="B294" s="239" t="s">
        <v>322</v>
      </c>
    </row>
    <row r="295" ht="15.75">
      <c r="B295" s="216" t="s">
        <v>319</v>
      </c>
    </row>
    <row r="296" ht="18.75" thickBot="1">
      <c r="B296" s="216" t="s">
        <v>320</v>
      </c>
    </row>
    <row r="297" spans="1:2" ht="16.5">
      <c r="A297" s="240" t="s">
        <v>1807</v>
      </c>
      <c r="B297" s="241" t="s">
        <v>1808</v>
      </c>
    </row>
    <row r="298" spans="1:2" ht="16.5">
      <c r="A298" s="242" t="s">
        <v>1809</v>
      </c>
      <c r="B298" s="243" t="s">
        <v>1810</v>
      </c>
    </row>
    <row r="299" spans="1:2" ht="16.5">
      <c r="A299" s="242" t="s">
        <v>1811</v>
      </c>
      <c r="B299" s="244" t="s">
        <v>1812</v>
      </c>
    </row>
    <row r="300" spans="1:2" ht="16.5">
      <c r="A300" s="242" t="s">
        <v>1813</v>
      </c>
      <c r="B300" s="244" t="s">
        <v>1814</v>
      </c>
    </row>
    <row r="301" spans="1:2" ht="16.5">
      <c r="A301" s="242" t="s">
        <v>1815</v>
      </c>
      <c r="B301" s="244" t="s">
        <v>1816</v>
      </c>
    </row>
    <row r="302" spans="1:2" ht="16.5">
      <c r="A302" s="242" t="s">
        <v>1817</v>
      </c>
      <c r="B302" s="244" t="s">
        <v>1818</v>
      </c>
    </row>
    <row r="303" spans="1:2" ht="16.5">
      <c r="A303" s="242" t="s">
        <v>1819</v>
      </c>
      <c r="B303" s="244" t="s">
        <v>1820</v>
      </c>
    </row>
    <row r="304" spans="1:2" ht="16.5">
      <c r="A304" s="242" t="s">
        <v>1821</v>
      </c>
      <c r="B304" s="244" t="s">
        <v>1822</v>
      </c>
    </row>
    <row r="305" spans="1:2" ht="16.5">
      <c r="A305" s="242" t="s">
        <v>1823</v>
      </c>
      <c r="B305" s="244" t="s">
        <v>1824</v>
      </c>
    </row>
    <row r="306" spans="1:2" ht="16.5">
      <c r="A306" s="242" t="s">
        <v>1825</v>
      </c>
      <c r="B306" s="244" t="s">
        <v>1826</v>
      </c>
    </row>
    <row r="307" spans="1:2" ht="16.5">
      <c r="A307" s="242" t="s">
        <v>1827</v>
      </c>
      <c r="B307" s="244" t="s">
        <v>1828</v>
      </c>
    </row>
    <row r="308" spans="1:2" ht="16.5">
      <c r="A308" s="242" t="s">
        <v>1829</v>
      </c>
      <c r="B308" s="245" t="s">
        <v>1830</v>
      </c>
    </row>
    <row r="309" spans="1:2" ht="16.5">
      <c r="A309" s="242" t="s">
        <v>1831</v>
      </c>
      <c r="B309" s="245" t="s">
        <v>1832</v>
      </c>
    </row>
    <row r="310" spans="1:2" ht="16.5">
      <c r="A310" s="242" t="s">
        <v>1833</v>
      </c>
      <c r="B310" s="244" t="s">
        <v>1834</v>
      </c>
    </row>
    <row r="311" spans="1:2" ht="16.5">
      <c r="A311" s="242" t="s">
        <v>1835</v>
      </c>
      <c r="B311" s="244" t="s">
        <v>1836</v>
      </c>
    </row>
    <row r="312" spans="1:2" ht="16.5">
      <c r="A312" s="242" t="s">
        <v>1837</v>
      </c>
      <c r="B312" s="244" t="s">
        <v>1838</v>
      </c>
    </row>
    <row r="313" spans="1:2" ht="16.5">
      <c r="A313" s="242" t="s">
        <v>1839</v>
      </c>
      <c r="B313" s="244" t="s">
        <v>344</v>
      </c>
    </row>
    <row r="314" spans="1:2" ht="16.5">
      <c r="A314" s="242" t="s">
        <v>1840</v>
      </c>
      <c r="B314" s="244" t="s">
        <v>347</v>
      </c>
    </row>
    <row r="315" spans="1:2" ht="16.5">
      <c r="A315" s="246" t="s">
        <v>1841</v>
      </c>
      <c r="B315" s="244" t="s">
        <v>1842</v>
      </c>
    </row>
    <row r="316" spans="1:2" ht="16.5">
      <c r="A316" s="246" t="s">
        <v>1843</v>
      </c>
      <c r="B316" s="244" t="s">
        <v>1844</v>
      </c>
    </row>
    <row r="317" spans="1:2" ht="16.5">
      <c r="A317" s="246" t="s">
        <v>348</v>
      </c>
      <c r="B317" s="244" t="s">
        <v>349</v>
      </c>
    </row>
    <row r="318" spans="1:2" ht="16.5">
      <c r="A318" s="246" t="s">
        <v>1845</v>
      </c>
      <c r="B318" s="244" t="s">
        <v>1846</v>
      </c>
    </row>
    <row r="319" spans="1:2" s="217" customFormat="1" ht="16.5">
      <c r="A319" s="246" t="s">
        <v>1847</v>
      </c>
      <c r="B319" s="244" t="s">
        <v>1848</v>
      </c>
    </row>
    <row r="320" spans="1:2" ht="45">
      <c r="A320" s="248" t="s">
        <v>1849</v>
      </c>
      <c r="B320" s="249" t="s">
        <v>495</v>
      </c>
    </row>
    <row r="321" spans="1:2" ht="16.5">
      <c r="A321" s="250" t="s">
        <v>496</v>
      </c>
      <c r="B321" s="251" t="s">
        <v>497</v>
      </c>
    </row>
    <row r="322" spans="1:2" ht="16.5">
      <c r="A322" s="250" t="s">
        <v>498</v>
      </c>
      <c r="B322" s="251" t="s">
        <v>499</v>
      </c>
    </row>
    <row r="323" spans="1:2" ht="16.5">
      <c r="A323" s="246" t="s">
        <v>500</v>
      </c>
      <c r="B323" s="244" t="s">
        <v>501</v>
      </c>
    </row>
    <row r="324" spans="1:2" ht="16.5">
      <c r="A324" s="246" t="s">
        <v>502</v>
      </c>
      <c r="B324" s="244" t="s">
        <v>503</v>
      </c>
    </row>
    <row r="325" spans="1:2" ht="16.5">
      <c r="A325" s="246" t="s">
        <v>504</v>
      </c>
      <c r="B325" s="244" t="s">
        <v>505</v>
      </c>
    </row>
    <row r="326" spans="1:2" ht="16.5">
      <c r="A326" s="246" t="s">
        <v>506</v>
      </c>
      <c r="B326" s="244" t="s">
        <v>507</v>
      </c>
    </row>
    <row r="327" spans="1:2" ht="16.5">
      <c r="A327" s="246" t="s">
        <v>508</v>
      </c>
      <c r="B327" s="244" t="s">
        <v>509</v>
      </c>
    </row>
    <row r="328" spans="1:2" ht="16.5">
      <c r="A328" s="246" t="s">
        <v>510</v>
      </c>
      <c r="B328" s="244" t="s">
        <v>511</v>
      </c>
    </row>
    <row r="329" spans="1:2" ht="16.5">
      <c r="A329" s="246" t="s">
        <v>512</v>
      </c>
      <c r="B329" s="251" t="s">
        <v>513</v>
      </c>
    </row>
    <row r="330" spans="1:2" ht="16.5">
      <c r="A330" s="246" t="s">
        <v>514</v>
      </c>
      <c r="B330" s="251" t="s">
        <v>515</v>
      </c>
    </row>
    <row r="331" spans="1:2" ht="16.5">
      <c r="A331" s="246" t="s">
        <v>516</v>
      </c>
      <c r="B331" s="251" t="s">
        <v>517</v>
      </c>
    </row>
    <row r="332" spans="1:2" ht="16.5">
      <c r="A332" s="246" t="s">
        <v>518</v>
      </c>
      <c r="B332" s="244" t="s">
        <v>519</v>
      </c>
    </row>
    <row r="333" spans="1:2" ht="16.5">
      <c r="A333" s="246" t="s">
        <v>520</v>
      </c>
      <c r="B333" s="244" t="s">
        <v>521</v>
      </c>
    </row>
    <row r="334" spans="1:2" ht="16.5">
      <c r="A334" s="246" t="s">
        <v>522</v>
      </c>
      <c r="B334" s="251" t="s">
        <v>523</v>
      </c>
    </row>
    <row r="335" spans="1:2" ht="16.5">
      <c r="A335" s="246" t="s">
        <v>524</v>
      </c>
      <c r="B335" s="244" t="s">
        <v>525</v>
      </c>
    </row>
    <row r="336" spans="1:2" ht="16.5">
      <c r="A336" s="246" t="s">
        <v>526</v>
      </c>
      <c r="B336" s="244" t="s">
        <v>527</v>
      </c>
    </row>
    <row r="337" spans="1:2" ht="16.5">
      <c r="A337" s="246" t="s">
        <v>528</v>
      </c>
      <c r="B337" s="244" t="s">
        <v>529</v>
      </c>
    </row>
    <row r="338" spans="1:2" ht="16.5">
      <c r="A338" s="246" t="s">
        <v>530</v>
      </c>
      <c r="B338" s="244" t="s">
        <v>531</v>
      </c>
    </row>
    <row r="339" spans="1:2" ht="16.5">
      <c r="A339" s="246" t="s">
        <v>346</v>
      </c>
      <c r="B339" s="244" t="s">
        <v>345</v>
      </c>
    </row>
    <row r="340" spans="1:2" ht="16.5">
      <c r="A340" s="246" t="s">
        <v>532</v>
      </c>
      <c r="B340" s="244" t="s">
        <v>533</v>
      </c>
    </row>
    <row r="341" spans="1:2" ht="16.5">
      <c r="A341" s="246" t="s">
        <v>534</v>
      </c>
      <c r="B341" s="244" t="s">
        <v>535</v>
      </c>
    </row>
    <row r="342" spans="1:2" ht="16.5">
      <c r="A342" s="252" t="s">
        <v>536</v>
      </c>
      <c r="B342" s="253" t="s">
        <v>537</v>
      </c>
    </row>
    <row r="343" spans="1:2" s="217" customFormat="1" ht="16.5">
      <c r="A343" s="254" t="s">
        <v>538</v>
      </c>
      <c r="B343" s="255" t="s">
        <v>539</v>
      </c>
    </row>
    <row r="344" spans="1:2" s="217" customFormat="1" ht="16.5">
      <c r="A344" s="254" t="s">
        <v>540</v>
      </c>
      <c r="B344" s="255" t="s">
        <v>541</v>
      </c>
    </row>
    <row r="345" spans="1:2" s="217" customFormat="1" ht="16.5">
      <c r="A345" s="254" t="s">
        <v>542</v>
      </c>
      <c r="B345" s="255" t="s">
        <v>543</v>
      </c>
    </row>
    <row r="346" spans="1:3" ht="17.25" thickBot="1">
      <c r="A346" s="256" t="s">
        <v>544</v>
      </c>
      <c r="B346" s="257" t="s">
        <v>545</v>
      </c>
      <c r="C346" s="217"/>
    </row>
    <row r="347" spans="1:256" ht="18">
      <c r="A347" s="258"/>
      <c r="B347" s="259" t="s">
        <v>321</v>
      </c>
      <c r="C347" s="217"/>
      <c r="D347" s="237"/>
      <c r="E347" s="237"/>
      <c r="F347" s="237"/>
      <c r="G347" s="237"/>
      <c r="H347" s="237"/>
      <c r="I347" s="237"/>
      <c r="J347" s="237"/>
      <c r="K347" s="237"/>
      <c r="L347" s="237"/>
      <c r="M347" s="237"/>
      <c r="N347" s="237"/>
      <c r="O347" s="237"/>
      <c r="P347" s="237"/>
      <c r="Q347" s="237"/>
      <c r="R347" s="237"/>
      <c r="S347" s="237"/>
      <c r="T347" s="237"/>
      <c r="U347" s="237"/>
      <c r="V347" s="237"/>
      <c r="W347" s="237"/>
      <c r="X347" s="237"/>
      <c r="Y347" s="237"/>
      <c r="Z347" s="237"/>
      <c r="AA347" s="237"/>
      <c r="AB347" s="237"/>
      <c r="AC347" s="237"/>
      <c r="AD347" s="237"/>
      <c r="AE347" s="237"/>
      <c r="AF347" s="237"/>
      <c r="AG347" s="237"/>
      <c r="AH347" s="237"/>
      <c r="AI347" s="237"/>
      <c r="AJ347" s="237"/>
      <c r="AK347" s="237"/>
      <c r="AL347" s="237"/>
      <c r="AM347" s="237"/>
      <c r="AN347" s="237"/>
      <c r="AO347" s="237"/>
      <c r="AP347" s="237"/>
      <c r="AQ347" s="237"/>
      <c r="AR347" s="237"/>
      <c r="AS347" s="237"/>
      <c r="AT347" s="237"/>
      <c r="AU347" s="237"/>
      <c r="AV347" s="237"/>
      <c r="AW347" s="237"/>
      <c r="AX347" s="237"/>
      <c r="AY347" s="237"/>
      <c r="AZ347" s="237"/>
      <c r="BA347" s="237"/>
      <c r="BB347" s="237"/>
      <c r="BC347" s="237"/>
      <c r="BD347" s="237"/>
      <c r="BE347" s="237"/>
      <c r="BF347" s="237"/>
      <c r="BG347" s="237"/>
      <c r="BH347" s="237"/>
      <c r="BI347" s="237"/>
      <c r="BJ347" s="237"/>
      <c r="BK347" s="237"/>
      <c r="BL347" s="237"/>
      <c r="BM347" s="237"/>
      <c r="BN347" s="237"/>
      <c r="BO347" s="237"/>
      <c r="BP347" s="237"/>
      <c r="BQ347" s="237"/>
      <c r="BR347" s="237"/>
      <c r="BS347" s="237"/>
      <c r="BT347" s="237"/>
      <c r="BU347" s="237"/>
      <c r="BV347" s="237"/>
      <c r="BW347" s="237"/>
      <c r="BX347" s="237"/>
      <c r="BY347" s="237"/>
      <c r="BZ347" s="237"/>
      <c r="CA347" s="237"/>
      <c r="CB347" s="237"/>
      <c r="CC347" s="237"/>
      <c r="CD347" s="237"/>
      <c r="CE347" s="237"/>
      <c r="CF347" s="237"/>
      <c r="CG347" s="237"/>
      <c r="CH347" s="237"/>
      <c r="CI347" s="237"/>
      <c r="CJ347" s="237"/>
      <c r="CK347" s="237"/>
      <c r="CL347" s="237"/>
      <c r="CM347" s="237"/>
      <c r="CN347" s="237"/>
      <c r="CO347" s="237"/>
      <c r="CP347" s="237"/>
      <c r="CQ347" s="237"/>
      <c r="CR347" s="237"/>
      <c r="CS347" s="237"/>
      <c r="CT347" s="237"/>
      <c r="CU347" s="237"/>
      <c r="CV347" s="237"/>
      <c r="CW347" s="237"/>
      <c r="CX347" s="237"/>
      <c r="CY347" s="237"/>
      <c r="CZ347" s="237"/>
      <c r="DA347" s="237"/>
      <c r="DB347" s="237"/>
      <c r="DC347" s="237"/>
      <c r="DD347" s="237"/>
      <c r="DE347" s="237"/>
      <c r="DF347" s="237"/>
      <c r="DG347" s="237"/>
      <c r="DH347" s="237"/>
      <c r="DI347" s="237"/>
      <c r="DJ347" s="237"/>
      <c r="DK347" s="237"/>
      <c r="DL347" s="237"/>
      <c r="DM347" s="237"/>
      <c r="DN347" s="237"/>
      <c r="DO347" s="237"/>
      <c r="DP347" s="237"/>
      <c r="DQ347" s="237"/>
      <c r="DR347" s="237"/>
      <c r="DS347" s="237"/>
      <c r="DT347" s="237"/>
      <c r="DU347" s="237"/>
      <c r="DV347" s="237"/>
      <c r="DW347" s="237"/>
      <c r="DX347" s="237"/>
      <c r="DY347" s="237"/>
      <c r="DZ347" s="237"/>
      <c r="EA347" s="237"/>
      <c r="EB347" s="237"/>
      <c r="EC347" s="237"/>
      <c r="ED347" s="237"/>
      <c r="EE347" s="237"/>
      <c r="EF347" s="237"/>
      <c r="EG347" s="237"/>
      <c r="EH347" s="237"/>
      <c r="EI347" s="237"/>
      <c r="EJ347" s="237"/>
      <c r="EK347" s="237"/>
      <c r="EL347" s="237"/>
      <c r="EM347" s="237"/>
      <c r="EN347" s="237"/>
      <c r="EO347" s="237"/>
      <c r="EP347" s="237"/>
      <c r="EQ347" s="237"/>
      <c r="ER347" s="237"/>
      <c r="ES347" s="237"/>
      <c r="ET347" s="237"/>
      <c r="EU347" s="237"/>
      <c r="EV347" s="237"/>
      <c r="EW347" s="237"/>
      <c r="EX347" s="237"/>
      <c r="EY347" s="237"/>
      <c r="EZ347" s="237"/>
      <c r="FA347" s="237"/>
      <c r="FB347" s="237"/>
      <c r="FC347" s="237"/>
      <c r="FD347" s="237"/>
      <c r="FE347" s="237"/>
      <c r="FF347" s="237"/>
      <c r="FG347" s="237"/>
      <c r="FH347" s="237"/>
      <c r="FI347" s="237"/>
      <c r="FJ347" s="237"/>
      <c r="FK347" s="237"/>
      <c r="FL347" s="237"/>
      <c r="FM347" s="237"/>
      <c r="FN347" s="237"/>
      <c r="FO347" s="237"/>
      <c r="FP347" s="237"/>
      <c r="FQ347" s="237"/>
      <c r="FR347" s="237"/>
      <c r="FS347" s="237"/>
      <c r="FT347" s="237"/>
      <c r="FU347" s="237"/>
      <c r="FV347" s="237"/>
      <c r="FW347" s="237"/>
      <c r="FX347" s="237"/>
      <c r="FY347" s="237"/>
      <c r="FZ347" s="237"/>
      <c r="GA347" s="237"/>
      <c r="GB347" s="237"/>
      <c r="GC347" s="237"/>
      <c r="GD347" s="237"/>
      <c r="GE347" s="237"/>
      <c r="GF347" s="237"/>
      <c r="GG347" s="237"/>
      <c r="GH347" s="237"/>
      <c r="GI347" s="237"/>
      <c r="GJ347" s="237"/>
      <c r="GK347" s="237"/>
      <c r="GL347" s="237"/>
      <c r="GM347" s="237"/>
      <c r="GN347" s="237"/>
      <c r="GO347" s="237"/>
      <c r="GP347" s="237"/>
      <c r="GQ347" s="237"/>
      <c r="GR347" s="237"/>
      <c r="GS347" s="237"/>
      <c r="GT347" s="237"/>
      <c r="GU347" s="237"/>
      <c r="GV347" s="237"/>
      <c r="GW347" s="237"/>
      <c r="GX347" s="237"/>
      <c r="GY347" s="237"/>
      <c r="GZ347" s="237"/>
      <c r="HA347" s="237"/>
      <c r="HB347" s="237"/>
      <c r="HC347" s="237"/>
      <c r="HD347" s="237"/>
      <c r="HE347" s="237"/>
      <c r="HF347" s="237"/>
      <c r="HG347" s="237"/>
      <c r="HH347" s="237"/>
      <c r="HI347" s="237"/>
      <c r="HJ347" s="237"/>
      <c r="HK347" s="237"/>
      <c r="HL347" s="237"/>
      <c r="HM347" s="237"/>
      <c r="HN347" s="237"/>
      <c r="HO347" s="237"/>
      <c r="HP347" s="237"/>
      <c r="HQ347" s="237"/>
      <c r="HR347" s="237"/>
      <c r="HS347" s="237"/>
      <c r="HT347" s="237"/>
      <c r="HU347" s="237"/>
      <c r="HV347" s="237"/>
      <c r="HW347" s="237"/>
      <c r="HX347" s="237"/>
      <c r="HY347" s="237"/>
      <c r="HZ347" s="237"/>
      <c r="IA347" s="237"/>
      <c r="IB347" s="237"/>
      <c r="IC347" s="237"/>
      <c r="ID347" s="237"/>
      <c r="IE347" s="237"/>
      <c r="IF347" s="237"/>
      <c r="IG347" s="237"/>
      <c r="IH347" s="237"/>
      <c r="II347" s="237"/>
      <c r="IJ347" s="237"/>
      <c r="IK347" s="237"/>
      <c r="IL347" s="237"/>
      <c r="IM347" s="237"/>
      <c r="IN347" s="237"/>
      <c r="IO347" s="237"/>
      <c r="IP347" s="237"/>
      <c r="IQ347" s="237"/>
      <c r="IR347" s="237"/>
      <c r="IS347" s="237"/>
      <c r="IT347" s="237"/>
      <c r="IU347" s="237"/>
      <c r="IV347" s="237"/>
    </row>
    <row r="348" spans="1:3" ht="18">
      <c r="A348" s="260"/>
      <c r="B348" s="261" t="s">
        <v>546</v>
      </c>
      <c r="C348" s="217"/>
    </row>
    <row r="349" spans="1:3" ht="18">
      <c r="A349" s="260"/>
      <c r="B349" s="262" t="s">
        <v>547</v>
      </c>
      <c r="C349" s="217"/>
    </row>
    <row r="350" spans="1:3" ht="18">
      <c r="A350" s="263" t="s">
        <v>548</v>
      </c>
      <c r="B350" s="264" t="s">
        <v>549</v>
      </c>
      <c r="C350" s="217"/>
    </row>
    <row r="351" spans="1:2" ht="18">
      <c r="A351" s="265" t="s">
        <v>550</v>
      </c>
      <c r="B351" s="266" t="s">
        <v>551</v>
      </c>
    </row>
    <row r="352" spans="1:2" ht="18">
      <c r="A352" s="265" t="s">
        <v>552</v>
      </c>
      <c r="B352" s="267" t="s">
        <v>553</v>
      </c>
    </row>
    <row r="353" spans="1:2" ht="18">
      <c r="A353" s="265" t="s">
        <v>554</v>
      </c>
      <c r="B353" s="267" t="s">
        <v>555</v>
      </c>
    </row>
    <row r="354" spans="1:2" ht="18">
      <c r="A354" s="265" t="s">
        <v>556</v>
      </c>
      <c r="B354" s="267" t="s">
        <v>1891</v>
      </c>
    </row>
    <row r="355" spans="1:2" ht="18">
      <c r="A355" s="265" t="s">
        <v>1892</v>
      </c>
      <c r="B355" s="267" t="s">
        <v>1893</v>
      </c>
    </row>
    <row r="356" spans="1:2" ht="18">
      <c r="A356" s="265" t="s">
        <v>1894</v>
      </c>
      <c r="B356" s="267" t="s">
        <v>1895</v>
      </c>
    </row>
    <row r="357" spans="1:2" ht="18">
      <c r="A357" s="265" t="s">
        <v>1896</v>
      </c>
      <c r="B357" s="268" t="s">
        <v>1897</v>
      </c>
    </row>
    <row r="358" spans="1:2" ht="18">
      <c r="A358" s="265" t="s">
        <v>1898</v>
      </c>
      <c r="B358" s="268" t="s">
        <v>1899</v>
      </c>
    </row>
    <row r="359" spans="1:2" ht="18">
      <c r="A359" s="265" t="s">
        <v>1900</v>
      </c>
      <c r="B359" s="268" t="s">
        <v>1901</v>
      </c>
    </row>
    <row r="360" spans="1:2" ht="18">
      <c r="A360" s="265" t="s">
        <v>1902</v>
      </c>
      <c r="B360" s="268" t="s">
        <v>1903</v>
      </c>
    </row>
    <row r="361" spans="1:2" ht="18">
      <c r="A361" s="265" t="s">
        <v>1904</v>
      </c>
      <c r="B361" s="269" t="s">
        <v>157</v>
      </c>
    </row>
    <row r="362" spans="1:2" ht="18">
      <c r="A362" s="265" t="s">
        <v>158</v>
      </c>
      <c r="B362" s="269" t="s">
        <v>159</v>
      </c>
    </row>
    <row r="363" spans="1:2" ht="18">
      <c r="A363" s="265" t="s">
        <v>160</v>
      </c>
      <c r="B363" s="268" t="s">
        <v>161</v>
      </c>
    </row>
    <row r="364" spans="1:5" ht="18">
      <c r="A364" s="270" t="s">
        <v>162</v>
      </c>
      <c r="B364" s="268" t="s">
        <v>163</v>
      </c>
      <c r="C364" s="218" t="s">
        <v>164</v>
      </c>
      <c r="D364" s="219"/>
      <c r="E364" s="220"/>
    </row>
    <row r="365" spans="1:5" ht="18">
      <c r="A365" s="270" t="s">
        <v>165</v>
      </c>
      <c r="B365" s="267" t="s">
        <v>166</v>
      </c>
      <c r="C365" s="218" t="s">
        <v>164</v>
      </c>
      <c r="D365" s="219"/>
      <c r="E365" s="220"/>
    </row>
    <row r="366" spans="1:5" ht="18">
      <c r="A366" s="270" t="s">
        <v>167</v>
      </c>
      <c r="B366" s="268" t="s">
        <v>168</v>
      </c>
      <c r="C366" s="218" t="s">
        <v>164</v>
      </c>
      <c r="D366" s="219"/>
      <c r="E366" s="220"/>
    </row>
    <row r="367" spans="1:5" ht="18">
      <c r="A367" s="270" t="s">
        <v>169</v>
      </c>
      <c r="B367" s="268" t="s">
        <v>170</v>
      </c>
      <c r="C367" s="218" t="s">
        <v>164</v>
      </c>
      <c r="D367" s="219"/>
      <c r="E367" s="220"/>
    </row>
    <row r="368" spans="1:5" ht="18">
      <c r="A368" s="270" t="s">
        <v>171</v>
      </c>
      <c r="B368" s="268" t="s">
        <v>172</v>
      </c>
      <c r="C368" s="218" t="s">
        <v>164</v>
      </c>
      <c r="D368" s="219"/>
      <c r="E368" s="220"/>
    </row>
    <row r="369" spans="1:5" ht="18">
      <c r="A369" s="270" t="s">
        <v>173</v>
      </c>
      <c r="B369" s="268" t="s">
        <v>174</v>
      </c>
      <c r="C369" s="218" t="s">
        <v>164</v>
      </c>
      <c r="D369" s="219"/>
      <c r="E369" s="220"/>
    </row>
    <row r="370" spans="1:5" ht="18">
      <c r="A370" s="270" t="s">
        <v>175</v>
      </c>
      <c r="B370" s="268" t="s">
        <v>176</v>
      </c>
      <c r="C370" s="218" t="s">
        <v>164</v>
      </c>
      <c r="D370" s="219"/>
      <c r="E370" s="220"/>
    </row>
    <row r="371" spans="1:5" ht="18">
      <c r="A371" s="270" t="s">
        <v>177</v>
      </c>
      <c r="B371" s="268" t="s">
        <v>178</v>
      </c>
      <c r="C371" s="218" t="s">
        <v>164</v>
      </c>
      <c r="D371" s="219"/>
      <c r="E371" s="220"/>
    </row>
    <row r="372" spans="1:5" ht="18">
      <c r="A372" s="270" t="s">
        <v>179</v>
      </c>
      <c r="B372" s="268" t="s">
        <v>180</v>
      </c>
      <c r="C372" s="218" t="s">
        <v>164</v>
      </c>
      <c r="D372" s="219"/>
      <c r="E372" s="220"/>
    </row>
    <row r="373" spans="1:5" ht="18">
      <c r="A373" s="270" t="s">
        <v>181</v>
      </c>
      <c r="B373" s="267" t="s">
        <v>182</v>
      </c>
      <c r="C373" s="218" t="s">
        <v>164</v>
      </c>
      <c r="D373" s="219"/>
      <c r="E373" s="220"/>
    </row>
    <row r="374" spans="1:5" ht="18">
      <c r="A374" s="270" t="s">
        <v>183</v>
      </c>
      <c r="B374" s="268" t="s">
        <v>184</v>
      </c>
      <c r="C374" s="218" t="s">
        <v>164</v>
      </c>
      <c r="D374" s="219"/>
      <c r="E374" s="220"/>
    </row>
    <row r="375" spans="1:5" ht="18">
      <c r="A375" s="270" t="s">
        <v>185</v>
      </c>
      <c r="B375" s="267" t="s">
        <v>186</v>
      </c>
      <c r="C375" s="218" t="s">
        <v>164</v>
      </c>
      <c r="D375" s="219"/>
      <c r="E375" s="220"/>
    </row>
    <row r="376" spans="1:5" ht="18">
      <c r="A376" s="270" t="s">
        <v>187</v>
      </c>
      <c r="B376" s="267" t="s">
        <v>188</v>
      </c>
      <c r="C376" s="218" t="s">
        <v>164</v>
      </c>
      <c r="D376" s="219"/>
      <c r="E376" s="220"/>
    </row>
    <row r="377" spans="1:5" ht="18">
      <c r="A377" s="270" t="s">
        <v>189</v>
      </c>
      <c r="B377" s="267" t="s">
        <v>190</v>
      </c>
      <c r="C377" s="218" t="s">
        <v>164</v>
      </c>
      <c r="D377" s="219"/>
      <c r="E377" s="220"/>
    </row>
    <row r="378" spans="1:5" ht="18">
      <c r="A378" s="270" t="s">
        <v>191</v>
      </c>
      <c r="B378" s="267" t="s">
        <v>192</v>
      </c>
      <c r="C378" s="218" t="s">
        <v>164</v>
      </c>
      <c r="D378" s="219"/>
      <c r="E378" s="220"/>
    </row>
    <row r="379" spans="1:5" ht="18">
      <c r="A379" s="270" t="s">
        <v>193</v>
      </c>
      <c r="B379" s="267" t="s">
        <v>194</v>
      </c>
      <c r="C379" s="218" t="s">
        <v>164</v>
      </c>
      <c r="D379" s="219"/>
      <c r="E379" s="220"/>
    </row>
    <row r="380" spans="1:5" ht="18">
      <c r="A380" s="270" t="s">
        <v>195</v>
      </c>
      <c r="B380" s="267" t="s">
        <v>196</v>
      </c>
      <c r="C380" s="218" t="s">
        <v>164</v>
      </c>
      <c r="D380" s="219"/>
      <c r="E380" s="220"/>
    </row>
    <row r="381" spans="1:5" ht="18">
      <c r="A381" s="270" t="s">
        <v>197</v>
      </c>
      <c r="B381" s="267" t="s">
        <v>198</v>
      </c>
      <c r="C381" s="218" t="s">
        <v>164</v>
      </c>
      <c r="D381" s="219"/>
      <c r="E381" s="220"/>
    </row>
    <row r="382" spans="1:5" ht="18">
      <c r="A382" s="270" t="s">
        <v>199</v>
      </c>
      <c r="B382" s="267" t="s">
        <v>200</v>
      </c>
      <c r="C382" s="218" t="s">
        <v>164</v>
      </c>
      <c r="D382" s="219"/>
      <c r="E382" s="220"/>
    </row>
    <row r="383" spans="1:5" ht="18">
      <c r="A383" s="270" t="s">
        <v>201</v>
      </c>
      <c r="B383" s="271" t="s">
        <v>202</v>
      </c>
      <c r="C383" s="218" t="s">
        <v>164</v>
      </c>
      <c r="D383" s="219"/>
      <c r="E383" s="220"/>
    </row>
    <row r="384" spans="1:5" ht="18">
      <c r="A384" s="270" t="s">
        <v>203</v>
      </c>
      <c r="B384" s="271" t="s">
        <v>204</v>
      </c>
      <c r="C384" s="218" t="s">
        <v>164</v>
      </c>
      <c r="D384" s="219"/>
      <c r="E384" s="220"/>
    </row>
    <row r="385" spans="1:5" ht="18">
      <c r="A385" s="272" t="s">
        <v>205</v>
      </c>
      <c r="B385" s="273" t="s">
        <v>206</v>
      </c>
      <c r="C385" s="218" t="s">
        <v>164</v>
      </c>
      <c r="D385" s="221"/>
      <c r="E385" s="220"/>
    </row>
    <row r="386" spans="1:5" ht="18">
      <c r="A386" s="260" t="s">
        <v>164</v>
      </c>
      <c r="B386" s="274" t="s">
        <v>207</v>
      </c>
      <c r="C386" s="218" t="s">
        <v>164</v>
      </c>
      <c r="D386" s="222"/>
      <c r="E386" s="220"/>
    </row>
    <row r="387" spans="1:5" ht="18">
      <c r="A387" s="275" t="s">
        <v>208</v>
      </c>
      <c r="B387" s="276" t="s">
        <v>209</v>
      </c>
      <c r="C387" s="218" t="s">
        <v>164</v>
      </c>
      <c r="D387" s="219"/>
      <c r="E387" s="220"/>
    </row>
    <row r="388" spans="1:5" ht="18">
      <c r="A388" s="270" t="s">
        <v>210</v>
      </c>
      <c r="B388" s="251" t="s">
        <v>211</v>
      </c>
      <c r="C388" s="218" t="s">
        <v>164</v>
      </c>
      <c r="D388" s="219"/>
      <c r="E388" s="220"/>
    </row>
    <row r="389" spans="1:5" ht="18">
      <c r="A389" s="277" t="s">
        <v>212</v>
      </c>
      <c r="B389" s="278" t="s">
        <v>213</v>
      </c>
      <c r="C389" s="218" t="s">
        <v>164</v>
      </c>
      <c r="D389" s="219"/>
      <c r="E389" s="220"/>
    </row>
    <row r="390" spans="1:5" ht="18">
      <c r="A390" s="260" t="s">
        <v>164</v>
      </c>
      <c r="B390" s="279" t="s">
        <v>214</v>
      </c>
      <c r="C390" s="218" t="s">
        <v>164</v>
      </c>
      <c r="D390" s="223"/>
      <c r="E390" s="220"/>
    </row>
    <row r="391" spans="1:5" ht="16.5">
      <c r="A391" s="280" t="s">
        <v>526</v>
      </c>
      <c r="B391" s="244" t="s">
        <v>527</v>
      </c>
      <c r="C391" s="218" t="s">
        <v>164</v>
      </c>
      <c r="D391" s="224"/>
      <c r="E391" s="220"/>
    </row>
    <row r="392" spans="1:5" ht="16.5">
      <c r="A392" s="280" t="s">
        <v>528</v>
      </c>
      <c r="B392" s="244" t="s">
        <v>529</v>
      </c>
      <c r="C392" s="218" t="s">
        <v>164</v>
      </c>
      <c r="D392" s="224"/>
      <c r="E392" s="220"/>
    </row>
    <row r="393" spans="1:5" ht="16.5">
      <c r="A393" s="281" t="s">
        <v>530</v>
      </c>
      <c r="B393" s="282" t="s">
        <v>531</v>
      </c>
      <c r="C393" s="218" t="s">
        <v>164</v>
      </c>
      <c r="D393" s="224"/>
      <c r="E393" s="220"/>
    </row>
    <row r="394" spans="1:5" ht="18">
      <c r="A394" s="260" t="s">
        <v>164</v>
      </c>
      <c r="B394" s="279" t="s">
        <v>215</v>
      </c>
      <c r="C394" s="218" t="s">
        <v>164</v>
      </c>
      <c r="D394" s="223"/>
      <c r="E394" s="220"/>
    </row>
    <row r="395" spans="1:5" ht="18">
      <c r="A395" s="275" t="s">
        <v>216</v>
      </c>
      <c r="B395" s="276" t="s">
        <v>217</v>
      </c>
      <c r="C395" s="218" t="s">
        <v>164</v>
      </c>
      <c r="D395" s="219"/>
      <c r="E395" s="220"/>
    </row>
    <row r="396" spans="1:5" ht="18.75" thickBot="1">
      <c r="A396" s="283" t="s">
        <v>218</v>
      </c>
      <c r="B396" s="284" t="s">
        <v>219</v>
      </c>
      <c r="C396" s="218" t="s">
        <v>164</v>
      </c>
      <c r="D396" s="225"/>
      <c r="E396" s="220"/>
    </row>
    <row r="397" spans="1:5" ht="16.5">
      <c r="A397" s="285" t="s">
        <v>220</v>
      </c>
      <c r="B397" s="286" t="s">
        <v>1</v>
      </c>
      <c r="C397" s="218" t="s">
        <v>164</v>
      </c>
      <c r="D397" s="224"/>
      <c r="E397" s="220"/>
    </row>
    <row r="398" spans="1:5" ht="16.5">
      <c r="A398" s="280" t="s">
        <v>2</v>
      </c>
      <c r="B398" s="244" t="s">
        <v>3</v>
      </c>
      <c r="C398" s="218" t="s">
        <v>164</v>
      </c>
      <c r="D398" s="226"/>
      <c r="E398" s="220"/>
    </row>
    <row r="399" spans="1:5" ht="18.75" thickBot="1">
      <c r="A399" s="287" t="s">
        <v>4</v>
      </c>
      <c r="B399" s="288" t="s">
        <v>5</v>
      </c>
      <c r="C399" s="218" t="s">
        <v>164</v>
      </c>
      <c r="D399" s="225"/>
      <c r="E399" s="220"/>
    </row>
    <row r="400" spans="1:5" ht="16.5">
      <c r="A400" s="289" t="s">
        <v>6</v>
      </c>
      <c r="B400" s="290" t="s">
        <v>7</v>
      </c>
      <c r="C400" s="218" t="s">
        <v>164</v>
      </c>
      <c r="D400" s="226"/>
      <c r="E400" s="220"/>
    </row>
    <row r="401" spans="1:5" ht="16.5">
      <c r="A401" s="291" t="s">
        <v>8</v>
      </c>
      <c r="B401" s="244" t="s">
        <v>9</v>
      </c>
      <c r="C401" s="218" t="s">
        <v>164</v>
      </c>
      <c r="D401" s="228"/>
      <c r="E401" s="220"/>
    </row>
    <row r="402" spans="1:5" ht="16.5">
      <c r="A402" s="280" t="s">
        <v>10</v>
      </c>
      <c r="B402" s="247" t="s">
        <v>11</v>
      </c>
      <c r="C402" s="218" t="s">
        <v>164</v>
      </c>
      <c r="D402" s="226"/>
      <c r="E402" s="220"/>
    </row>
    <row r="403" spans="1:5" ht="17.25" thickBot="1">
      <c r="A403" s="292" t="s">
        <v>12</v>
      </c>
      <c r="B403" s="293" t="s">
        <v>13</v>
      </c>
      <c r="C403" s="218" t="s">
        <v>164</v>
      </c>
      <c r="D403" s="226"/>
      <c r="E403" s="220"/>
    </row>
    <row r="404" spans="1:5" ht="18">
      <c r="A404" s="294" t="s">
        <v>14</v>
      </c>
      <c r="B404" s="295" t="s">
        <v>15</v>
      </c>
      <c r="C404" s="218" t="s">
        <v>164</v>
      </c>
      <c r="D404" s="229"/>
      <c r="E404" s="220"/>
    </row>
    <row r="405" spans="1:5" ht="18">
      <c r="A405" s="296" t="s">
        <v>16</v>
      </c>
      <c r="B405" s="297" t="s">
        <v>17</v>
      </c>
      <c r="C405" s="218" t="s">
        <v>164</v>
      </c>
      <c r="D405" s="229"/>
      <c r="E405" s="220"/>
    </row>
    <row r="406" spans="1:5" ht="18">
      <c r="A406" s="296" t="s">
        <v>18</v>
      </c>
      <c r="B406" s="298" t="s">
        <v>19</v>
      </c>
      <c r="C406" s="218" t="s">
        <v>164</v>
      </c>
      <c r="D406" s="229"/>
      <c r="E406" s="220"/>
    </row>
    <row r="407" spans="1:5" ht="18">
      <c r="A407" s="296" t="s">
        <v>20</v>
      </c>
      <c r="B407" s="297" t="s">
        <v>21</v>
      </c>
      <c r="C407" s="218" t="s">
        <v>164</v>
      </c>
      <c r="D407" s="229"/>
      <c r="E407" s="220"/>
    </row>
    <row r="408" spans="1:5" ht="18">
      <c r="A408" s="296" t="s">
        <v>22</v>
      </c>
      <c r="B408" s="297" t="s">
        <v>23</v>
      </c>
      <c r="C408" s="218" t="s">
        <v>164</v>
      </c>
      <c r="D408" s="229"/>
      <c r="E408" s="220"/>
    </row>
    <row r="409" spans="1:5" ht="18">
      <c r="A409" s="296" t="s">
        <v>24</v>
      </c>
      <c r="B409" s="299" t="s">
        <v>25</v>
      </c>
      <c r="C409" s="218" t="s">
        <v>164</v>
      </c>
      <c r="D409" s="229"/>
      <c r="E409" s="220"/>
    </row>
    <row r="410" spans="1:5" ht="18">
      <c r="A410" s="296" t="s">
        <v>26</v>
      </c>
      <c r="B410" s="299" t="s">
        <v>27</v>
      </c>
      <c r="C410" s="218" t="s">
        <v>164</v>
      </c>
      <c r="D410" s="229"/>
      <c r="E410" s="220"/>
    </row>
    <row r="411" spans="1:5" ht="18">
      <c r="A411" s="296" t="s">
        <v>28</v>
      </c>
      <c r="B411" s="299" t="s">
        <v>29</v>
      </c>
      <c r="C411" s="218" t="s">
        <v>164</v>
      </c>
      <c r="D411" s="230"/>
      <c r="E411" s="220"/>
    </row>
    <row r="412" spans="1:5" ht="18">
      <c r="A412" s="296" t="s">
        <v>30</v>
      </c>
      <c r="B412" s="299" t="s">
        <v>31</v>
      </c>
      <c r="C412" s="218" t="s">
        <v>164</v>
      </c>
      <c r="D412" s="230"/>
      <c r="E412" s="220"/>
    </row>
    <row r="413" spans="1:5" ht="18">
      <c r="A413" s="296" t="s">
        <v>32</v>
      </c>
      <c r="B413" s="299" t="s">
        <v>236</v>
      </c>
      <c r="C413" s="218" t="s">
        <v>164</v>
      </c>
      <c r="D413" s="230"/>
      <c r="E413" s="220"/>
    </row>
    <row r="414" spans="1:5" ht="18">
      <c r="A414" s="296" t="s">
        <v>237</v>
      </c>
      <c r="B414" s="297" t="s">
        <v>238</v>
      </c>
      <c r="C414" s="218" t="s">
        <v>164</v>
      </c>
      <c r="D414" s="230"/>
      <c r="E414" s="220"/>
    </row>
    <row r="415" spans="1:5" ht="18">
      <c r="A415" s="296" t="s">
        <v>239</v>
      </c>
      <c r="B415" s="297" t="s">
        <v>240</v>
      </c>
      <c r="C415" s="218" t="s">
        <v>164</v>
      </c>
      <c r="D415" s="230"/>
      <c r="E415" s="220"/>
    </row>
    <row r="416" spans="1:5" ht="18">
      <c r="A416" s="296" t="s">
        <v>241</v>
      </c>
      <c r="B416" s="297" t="s">
        <v>242</v>
      </c>
      <c r="C416" s="218" t="s">
        <v>164</v>
      </c>
      <c r="D416" s="230"/>
      <c r="E416" s="220"/>
    </row>
    <row r="417" spans="1:5" ht="18.75" thickBot="1">
      <c r="A417" s="300" t="s">
        <v>243</v>
      </c>
      <c r="B417" s="301" t="s">
        <v>244</v>
      </c>
      <c r="C417" s="218" t="s">
        <v>164</v>
      </c>
      <c r="D417" s="230"/>
      <c r="E417" s="220"/>
    </row>
    <row r="418" spans="1:5" ht="18">
      <c r="A418" s="294" t="s">
        <v>245</v>
      </c>
      <c r="B418" s="295" t="s">
        <v>246</v>
      </c>
      <c r="C418" s="218" t="s">
        <v>164</v>
      </c>
      <c r="D418" s="229"/>
      <c r="E418" s="220"/>
    </row>
    <row r="419" spans="1:5" ht="18">
      <c r="A419" s="296" t="s">
        <v>247</v>
      </c>
      <c r="B419" s="298" t="s">
        <v>248</v>
      </c>
      <c r="C419" s="218" t="s">
        <v>164</v>
      </c>
      <c r="D419" s="230"/>
      <c r="E419" s="220"/>
    </row>
    <row r="420" spans="1:5" ht="18">
      <c r="A420" s="296" t="s">
        <v>249</v>
      </c>
      <c r="B420" s="297" t="s">
        <v>250</v>
      </c>
      <c r="C420" s="218" t="s">
        <v>164</v>
      </c>
      <c r="D420" s="230"/>
      <c r="E420" s="220"/>
    </row>
    <row r="421" spans="1:5" ht="18">
      <c r="A421" s="296" t="s">
        <v>251</v>
      </c>
      <c r="B421" s="297" t="s">
        <v>252</v>
      </c>
      <c r="C421" s="218" t="s">
        <v>164</v>
      </c>
      <c r="D421" s="230"/>
      <c r="E421" s="220"/>
    </row>
    <row r="422" spans="1:5" ht="18">
      <c r="A422" s="296" t="s">
        <v>253</v>
      </c>
      <c r="B422" s="297" t="s">
        <v>254</v>
      </c>
      <c r="C422" s="218" t="s">
        <v>164</v>
      </c>
      <c r="D422" s="230"/>
      <c r="E422" s="220"/>
    </row>
    <row r="423" spans="1:5" ht="18">
      <c r="A423" s="296" t="s">
        <v>255</v>
      </c>
      <c r="B423" s="297" t="s">
        <v>256</v>
      </c>
      <c r="C423" s="218" t="s">
        <v>164</v>
      </c>
      <c r="D423" s="230"/>
      <c r="E423" s="220"/>
    </row>
    <row r="424" spans="1:5" ht="18">
      <c r="A424" s="296" t="s">
        <v>257</v>
      </c>
      <c r="B424" s="297" t="s">
        <v>258</v>
      </c>
      <c r="C424" s="218" t="s">
        <v>164</v>
      </c>
      <c r="D424" s="230"/>
      <c r="E424" s="220"/>
    </row>
    <row r="425" spans="1:5" ht="18">
      <c r="A425" s="296" t="s">
        <v>259</v>
      </c>
      <c r="B425" s="297" t="s">
        <v>260</v>
      </c>
      <c r="C425" s="218" t="s">
        <v>164</v>
      </c>
      <c r="D425" s="230"/>
      <c r="E425" s="220"/>
    </row>
    <row r="426" spans="1:5" ht="18">
      <c r="A426" s="296" t="s">
        <v>261</v>
      </c>
      <c r="B426" s="297" t="s">
        <v>262</v>
      </c>
      <c r="C426" s="218" t="s">
        <v>164</v>
      </c>
      <c r="D426" s="230"/>
      <c r="E426" s="220"/>
    </row>
    <row r="427" spans="1:5" ht="18">
      <c r="A427" s="296" t="s">
        <v>263</v>
      </c>
      <c r="B427" s="297" t="s">
        <v>264</v>
      </c>
      <c r="C427" s="218" t="s">
        <v>164</v>
      </c>
      <c r="D427" s="230"/>
      <c r="E427" s="220"/>
    </row>
    <row r="428" spans="1:5" ht="18">
      <c r="A428" s="296" t="s">
        <v>265</v>
      </c>
      <c r="B428" s="297" t="s">
        <v>266</v>
      </c>
      <c r="C428" s="218" t="s">
        <v>164</v>
      </c>
      <c r="D428" s="230"/>
      <c r="E428" s="220"/>
    </row>
    <row r="429" spans="1:5" ht="18">
      <c r="A429" s="296" t="s">
        <v>267</v>
      </c>
      <c r="B429" s="297" t="s">
        <v>268</v>
      </c>
      <c r="C429" s="218" t="s">
        <v>164</v>
      </c>
      <c r="D429" s="230"/>
      <c r="E429" s="220"/>
    </row>
    <row r="430" spans="1:5" ht="18.75" thickBot="1">
      <c r="A430" s="300" t="s">
        <v>269</v>
      </c>
      <c r="B430" s="301" t="s">
        <v>270</v>
      </c>
      <c r="C430" s="218" t="s">
        <v>164</v>
      </c>
      <c r="D430" s="230"/>
      <c r="E430" s="220"/>
    </row>
    <row r="431" spans="1:5" ht="18">
      <c r="A431" s="294" t="s">
        <v>271</v>
      </c>
      <c r="B431" s="295" t="s">
        <v>272</v>
      </c>
      <c r="C431" s="218" t="s">
        <v>164</v>
      </c>
      <c r="D431" s="230"/>
      <c r="E431" s="220"/>
    </row>
    <row r="432" spans="1:5" ht="18">
      <c r="A432" s="296" t="s">
        <v>273</v>
      </c>
      <c r="B432" s="297" t="s">
        <v>274</v>
      </c>
      <c r="C432" s="218" t="s">
        <v>164</v>
      </c>
      <c r="D432" s="230"/>
      <c r="E432" s="220"/>
    </row>
    <row r="433" spans="1:5" ht="18">
      <c r="A433" s="296" t="s">
        <v>275</v>
      </c>
      <c r="B433" s="297" t="s">
        <v>276</v>
      </c>
      <c r="C433" s="218" t="s">
        <v>164</v>
      </c>
      <c r="D433" s="230"/>
      <c r="E433" s="220"/>
    </row>
    <row r="434" spans="1:5" ht="18">
      <c r="A434" s="296" t="s">
        <v>277</v>
      </c>
      <c r="B434" s="297" t="s">
        <v>278</v>
      </c>
      <c r="C434" s="218" t="s">
        <v>164</v>
      </c>
      <c r="D434" s="230"/>
      <c r="E434" s="220"/>
    </row>
    <row r="435" spans="1:5" ht="18">
      <c r="A435" s="296" t="s">
        <v>279</v>
      </c>
      <c r="B435" s="298" t="s">
        <v>280</v>
      </c>
      <c r="C435" s="218" t="s">
        <v>164</v>
      </c>
      <c r="D435" s="230"/>
      <c r="E435" s="220"/>
    </row>
    <row r="436" spans="1:5" ht="18">
      <c r="A436" s="296" t="s">
        <v>281</v>
      </c>
      <c r="B436" s="297" t="s">
        <v>282</v>
      </c>
      <c r="C436" s="218" t="s">
        <v>164</v>
      </c>
      <c r="D436" s="230"/>
      <c r="E436" s="220"/>
    </row>
    <row r="437" spans="1:5" ht="18">
      <c r="A437" s="296" t="s">
        <v>283</v>
      </c>
      <c r="B437" s="297" t="s">
        <v>284</v>
      </c>
      <c r="C437" s="218" t="s">
        <v>164</v>
      </c>
      <c r="D437" s="230"/>
      <c r="E437" s="220"/>
    </row>
    <row r="438" spans="1:5" ht="18">
      <c r="A438" s="296" t="s">
        <v>285</v>
      </c>
      <c r="B438" s="297" t="s">
        <v>286</v>
      </c>
      <c r="C438" s="218" t="s">
        <v>164</v>
      </c>
      <c r="D438" s="230"/>
      <c r="E438" s="220"/>
    </row>
    <row r="439" spans="1:5" ht="18">
      <c r="A439" s="296" t="s">
        <v>287</v>
      </c>
      <c r="B439" s="297" t="s">
        <v>288</v>
      </c>
      <c r="C439" s="218" t="s">
        <v>164</v>
      </c>
      <c r="D439" s="230"/>
      <c r="E439" s="220"/>
    </row>
    <row r="440" spans="1:5" ht="18">
      <c r="A440" s="296" t="s">
        <v>289</v>
      </c>
      <c r="B440" s="297" t="s">
        <v>290</v>
      </c>
      <c r="C440" s="218" t="s">
        <v>164</v>
      </c>
      <c r="D440" s="230"/>
      <c r="E440" s="220"/>
    </row>
    <row r="441" spans="1:5" ht="18">
      <c r="A441" s="296" t="s">
        <v>291</v>
      </c>
      <c r="B441" s="297" t="s">
        <v>292</v>
      </c>
      <c r="C441" s="218" t="s">
        <v>164</v>
      </c>
      <c r="D441" s="230"/>
      <c r="E441" s="220"/>
    </row>
    <row r="442" spans="1:5" ht="18.75" thickBot="1">
      <c r="A442" s="300" t="s">
        <v>293</v>
      </c>
      <c r="B442" s="301" t="s">
        <v>294</v>
      </c>
      <c r="C442" s="218" t="s">
        <v>164</v>
      </c>
      <c r="D442" s="230"/>
      <c r="E442" s="220"/>
    </row>
    <row r="443" spans="1:5" ht="18">
      <c r="A443" s="294" t="s">
        <v>295</v>
      </c>
      <c r="B443" s="302" t="s">
        <v>296</v>
      </c>
      <c r="C443" s="218" t="s">
        <v>164</v>
      </c>
      <c r="D443" s="230"/>
      <c r="E443" s="220"/>
    </row>
    <row r="444" spans="1:5" ht="18">
      <c r="A444" s="296" t="s">
        <v>297</v>
      </c>
      <c r="B444" s="297" t="s">
        <v>298</v>
      </c>
      <c r="C444" s="218" t="s">
        <v>164</v>
      </c>
      <c r="D444" s="230"/>
      <c r="E444" s="220"/>
    </row>
    <row r="445" spans="1:5" ht="18">
      <c r="A445" s="296" t="s">
        <v>299</v>
      </c>
      <c r="B445" s="297" t="s">
        <v>300</v>
      </c>
      <c r="C445" s="218" t="s">
        <v>164</v>
      </c>
      <c r="D445" s="230"/>
      <c r="E445" s="220"/>
    </row>
    <row r="446" spans="1:5" ht="18">
      <c r="A446" s="296" t="s">
        <v>301</v>
      </c>
      <c r="B446" s="297" t="s">
        <v>917</v>
      </c>
      <c r="C446" s="218" t="s">
        <v>164</v>
      </c>
      <c r="D446" s="230"/>
      <c r="E446" s="220"/>
    </row>
    <row r="447" spans="1:5" ht="18">
      <c r="A447" s="296" t="s">
        <v>918</v>
      </c>
      <c r="B447" s="297" t="s">
        <v>919</v>
      </c>
      <c r="C447" s="218" t="s">
        <v>164</v>
      </c>
      <c r="D447" s="230"/>
      <c r="E447" s="220"/>
    </row>
    <row r="448" spans="1:5" ht="18">
      <c r="A448" s="296" t="s">
        <v>920</v>
      </c>
      <c r="B448" s="297" t="s">
        <v>921</v>
      </c>
      <c r="C448" s="218" t="s">
        <v>164</v>
      </c>
      <c r="D448" s="230"/>
      <c r="E448" s="220"/>
    </row>
    <row r="449" spans="1:5" ht="18">
      <c r="A449" s="296" t="s">
        <v>922</v>
      </c>
      <c r="B449" s="297" t="s">
        <v>923</v>
      </c>
      <c r="C449" s="218" t="s">
        <v>164</v>
      </c>
      <c r="D449" s="230"/>
      <c r="E449" s="220"/>
    </row>
    <row r="450" spans="1:5" ht="18">
      <c r="A450" s="296" t="s">
        <v>924</v>
      </c>
      <c r="B450" s="297" t="s">
        <v>925</v>
      </c>
      <c r="C450" s="218" t="s">
        <v>164</v>
      </c>
      <c r="D450" s="230"/>
      <c r="E450" s="220"/>
    </row>
    <row r="451" spans="1:5" ht="18">
      <c r="A451" s="296" t="s">
        <v>926</v>
      </c>
      <c r="B451" s="297" t="s">
        <v>927</v>
      </c>
      <c r="C451" s="218" t="s">
        <v>164</v>
      </c>
      <c r="D451" s="230"/>
      <c r="E451" s="220"/>
    </row>
    <row r="452" spans="1:5" ht="18.75" thickBot="1">
      <c r="A452" s="300" t="s">
        <v>928</v>
      </c>
      <c r="B452" s="301" t="s">
        <v>929</v>
      </c>
      <c r="C452" s="218" t="s">
        <v>164</v>
      </c>
      <c r="D452" s="230"/>
      <c r="E452" s="220"/>
    </row>
    <row r="453" spans="1:5" ht="18">
      <c r="A453" s="294" t="s">
        <v>930</v>
      </c>
      <c r="B453" s="295" t="s">
        <v>931</v>
      </c>
      <c r="C453" s="218" t="s">
        <v>164</v>
      </c>
      <c r="D453" s="230"/>
      <c r="E453" s="220"/>
    </row>
    <row r="454" spans="1:5" ht="18">
      <c r="A454" s="296" t="s">
        <v>932</v>
      </c>
      <c r="B454" s="297" t="s">
        <v>933</v>
      </c>
      <c r="C454" s="218" t="s">
        <v>164</v>
      </c>
      <c r="D454" s="230"/>
      <c r="E454" s="220"/>
    </row>
    <row r="455" spans="1:5" ht="18">
      <c r="A455" s="296" t="s">
        <v>934</v>
      </c>
      <c r="B455" s="297" t="s">
        <v>935</v>
      </c>
      <c r="C455" s="218" t="s">
        <v>164</v>
      </c>
      <c r="D455" s="230"/>
      <c r="E455" s="220"/>
    </row>
    <row r="456" spans="1:5" ht="18">
      <c r="A456" s="296" t="s">
        <v>936</v>
      </c>
      <c r="B456" s="298" t="s">
        <v>937</v>
      </c>
      <c r="C456" s="218" t="s">
        <v>164</v>
      </c>
      <c r="D456" s="230"/>
      <c r="E456" s="220"/>
    </row>
    <row r="457" spans="1:5" ht="18">
      <c r="A457" s="296" t="s">
        <v>938</v>
      </c>
      <c r="B457" s="297" t="s">
        <v>939</v>
      </c>
      <c r="C457" s="218" t="s">
        <v>164</v>
      </c>
      <c r="D457" s="230"/>
      <c r="E457" s="220"/>
    </row>
    <row r="458" spans="1:5" ht="18">
      <c r="A458" s="296" t="s">
        <v>940</v>
      </c>
      <c r="B458" s="297" t="s">
        <v>941</v>
      </c>
      <c r="C458" s="218" t="s">
        <v>164</v>
      </c>
      <c r="D458" s="230"/>
      <c r="E458" s="220"/>
    </row>
    <row r="459" spans="1:5" ht="18">
      <c r="A459" s="296" t="s">
        <v>942</v>
      </c>
      <c r="B459" s="297" t="s">
        <v>943</v>
      </c>
      <c r="C459" s="218" t="s">
        <v>164</v>
      </c>
      <c r="D459" s="230"/>
      <c r="E459" s="220"/>
    </row>
    <row r="460" spans="1:5" ht="18">
      <c r="A460" s="296" t="s">
        <v>944</v>
      </c>
      <c r="B460" s="297" t="s">
        <v>945</v>
      </c>
      <c r="C460" s="218" t="s">
        <v>164</v>
      </c>
      <c r="D460" s="230"/>
      <c r="E460" s="220"/>
    </row>
    <row r="461" spans="1:5" ht="18">
      <c r="A461" s="296" t="s">
        <v>946</v>
      </c>
      <c r="B461" s="297" t="s">
        <v>947</v>
      </c>
      <c r="C461" s="218" t="s">
        <v>164</v>
      </c>
      <c r="D461" s="230"/>
      <c r="E461" s="220"/>
    </row>
    <row r="462" spans="1:5" ht="18">
      <c r="A462" s="296" t="s">
        <v>948</v>
      </c>
      <c r="B462" s="297" t="s">
        <v>949</v>
      </c>
      <c r="C462" s="218" t="s">
        <v>164</v>
      </c>
      <c r="D462" s="230"/>
      <c r="E462" s="220"/>
    </row>
    <row r="463" spans="1:5" ht="18.75" thickBot="1">
      <c r="A463" s="300" t="s">
        <v>950</v>
      </c>
      <c r="B463" s="301" t="s">
        <v>951</v>
      </c>
      <c r="C463" s="218" t="s">
        <v>164</v>
      </c>
      <c r="D463" s="230"/>
      <c r="E463" s="220"/>
    </row>
    <row r="464" spans="1:5" ht="18">
      <c r="A464" s="294" t="s">
        <v>952</v>
      </c>
      <c r="B464" s="295" t="s">
        <v>953</v>
      </c>
      <c r="C464" s="218" t="s">
        <v>164</v>
      </c>
      <c r="D464" s="230"/>
      <c r="E464" s="220"/>
    </row>
    <row r="465" spans="1:5" ht="18">
      <c r="A465" s="296" t="s">
        <v>954</v>
      </c>
      <c r="B465" s="297" t="s">
        <v>955</v>
      </c>
      <c r="C465" s="218" t="s">
        <v>164</v>
      </c>
      <c r="D465" s="230"/>
      <c r="E465" s="220"/>
    </row>
    <row r="466" spans="1:5" ht="18">
      <c r="A466" s="296" t="s">
        <v>956</v>
      </c>
      <c r="B466" s="298" t="s">
        <v>957</v>
      </c>
      <c r="C466" s="218" t="s">
        <v>164</v>
      </c>
      <c r="D466" s="230"/>
      <c r="E466" s="220"/>
    </row>
    <row r="467" spans="1:5" ht="18">
      <c r="A467" s="296" t="s">
        <v>958</v>
      </c>
      <c r="B467" s="297" t="s">
        <v>959</v>
      </c>
      <c r="C467" s="218" t="s">
        <v>164</v>
      </c>
      <c r="D467" s="230"/>
      <c r="E467" s="220"/>
    </row>
    <row r="468" spans="1:5" ht="18">
      <c r="A468" s="296" t="s">
        <v>960</v>
      </c>
      <c r="B468" s="297" t="s">
        <v>961</v>
      </c>
      <c r="C468" s="218" t="s">
        <v>164</v>
      </c>
      <c r="D468" s="230"/>
      <c r="E468" s="220"/>
    </row>
    <row r="469" spans="1:5" ht="18">
      <c r="A469" s="296" t="s">
        <v>962</v>
      </c>
      <c r="B469" s="297" t="s">
        <v>963</v>
      </c>
      <c r="C469" s="218" t="s">
        <v>164</v>
      </c>
      <c r="D469" s="230"/>
      <c r="E469" s="220"/>
    </row>
    <row r="470" spans="1:5" ht="18">
      <c r="A470" s="296" t="s">
        <v>964</v>
      </c>
      <c r="B470" s="297" t="s">
        <v>965</v>
      </c>
      <c r="C470" s="218" t="s">
        <v>164</v>
      </c>
      <c r="D470" s="230"/>
      <c r="E470" s="220"/>
    </row>
    <row r="471" spans="1:5" ht="18">
      <c r="A471" s="296" t="s">
        <v>966</v>
      </c>
      <c r="B471" s="297" t="s">
        <v>967</v>
      </c>
      <c r="C471" s="218" t="s">
        <v>164</v>
      </c>
      <c r="D471" s="230"/>
      <c r="E471" s="220"/>
    </row>
    <row r="472" spans="1:5" ht="18">
      <c r="A472" s="296" t="s">
        <v>968</v>
      </c>
      <c r="B472" s="297" t="s">
        <v>969</v>
      </c>
      <c r="C472" s="218" t="s">
        <v>164</v>
      </c>
      <c r="D472" s="230"/>
      <c r="E472" s="220"/>
    </row>
    <row r="473" spans="1:5" ht="18.75" thickBot="1">
      <c r="A473" s="300" t="s">
        <v>970</v>
      </c>
      <c r="B473" s="301" t="s">
        <v>971</v>
      </c>
      <c r="C473" s="218" t="s">
        <v>164</v>
      </c>
      <c r="D473" s="230"/>
      <c r="E473" s="220"/>
    </row>
    <row r="474" spans="1:5" ht="18">
      <c r="A474" s="294" t="s">
        <v>972</v>
      </c>
      <c r="B474" s="302" t="s">
        <v>973</v>
      </c>
      <c r="C474" s="218" t="s">
        <v>164</v>
      </c>
      <c r="D474" s="230"/>
      <c r="E474" s="220"/>
    </row>
    <row r="475" spans="1:5" ht="18">
      <c r="A475" s="296" t="s">
        <v>974</v>
      </c>
      <c r="B475" s="297" t="s">
        <v>975</v>
      </c>
      <c r="C475" s="218" t="s">
        <v>164</v>
      </c>
      <c r="D475" s="230"/>
      <c r="E475" s="220"/>
    </row>
    <row r="476" spans="1:5" ht="18">
      <c r="A476" s="296" t="s">
        <v>976</v>
      </c>
      <c r="B476" s="297" t="s">
        <v>977</v>
      </c>
      <c r="C476" s="218" t="s">
        <v>164</v>
      </c>
      <c r="D476" s="230"/>
      <c r="E476" s="220"/>
    </row>
    <row r="477" spans="1:5" ht="18.75" thickBot="1">
      <c r="A477" s="300" t="s">
        <v>978</v>
      </c>
      <c r="B477" s="301" t="s">
        <v>979</v>
      </c>
      <c r="C477" s="218" t="s">
        <v>164</v>
      </c>
      <c r="D477" s="230"/>
      <c r="E477" s="220"/>
    </row>
    <row r="478" spans="1:5" ht="18">
      <c r="A478" s="294" t="s">
        <v>980</v>
      </c>
      <c r="B478" s="295" t="s">
        <v>981</v>
      </c>
      <c r="C478" s="218" t="s">
        <v>164</v>
      </c>
      <c r="D478" s="230"/>
      <c r="E478" s="220"/>
    </row>
    <row r="479" spans="1:5" ht="18">
      <c r="A479" s="296" t="s">
        <v>982</v>
      </c>
      <c r="B479" s="297" t="s">
        <v>983</v>
      </c>
      <c r="C479" s="218" t="s">
        <v>164</v>
      </c>
      <c r="D479" s="230"/>
      <c r="E479" s="220"/>
    </row>
    <row r="480" spans="1:5" ht="18">
      <c r="A480" s="296" t="s">
        <v>984</v>
      </c>
      <c r="B480" s="298" t="s">
        <v>985</v>
      </c>
      <c r="C480" s="218" t="s">
        <v>164</v>
      </c>
      <c r="D480" s="230"/>
      <c r="E480" s="220"/>
    </row>
    <row r="481" spans="1:5" ht="18">
      <c r="A481" s="296" t="s">
        <v>986</v>
      </c>
      <c r="B481" s="297" t="s">
        <v>987</v>
      </c>
      <c r="C481" s="218" t="s">
        <v>164</v>
      </c>
      <c r="D481" s="230"/>
      <c r="E481" s="220"/>
    </row>
    <row r="482" spans="1:5" ht="18">
      <c r="A482" s="296" t="s">
        <v>988</v>
      </c>
      <c r="B482" s="297" t="s">
        <v>989</v>
      </c>
      <c r="C482" s="218" t="s">
        <v>164</v>
      </c>
      <c r="D482" s="230"/>
      <c r="E482" s="220"/>
    </row>
    <row r="483" spans="1:5" ht="18">
      <c r="A483" s="296" t="s">
        <v>990</v>
      </c>
      <c r="B483" s="297" t="s">
        <v>991</v>
      </c>
      <c r="C483" s="218" t="s">
        <v>164</v>
      </c>
      <c r="D483" s="230"/>
      <c r="E483" s="220"/>
    </row>
    <row r="484" spans="1:5" ht="18">
      <c r="A484" s="296" t="s">
        <v>992</v>
      </c>
      <c r="B484" s="297" t="s">
        <v>993</v>
      </c>
      <c r="C484" s="218" t="s">
        <v>164</v>
      </c>
      <c r="D484" s="230"/>
      <c r="E484" s="220"/>
    </row>
    <row r="485" spans="1:5" ht="18.75" thickBot="1">
      <c r="A485" s="300" t="s">
        <v>994</v>
      </c>
      <c r="B485" s="301" t="s">
        <v>995</v>
      </c>
      <c r="C485" s="218" t="s">
        <v>164</v>
      </c>
      <c r="D485" s="230"/>
      <c r="E485" s="220"/>
    </row>
    <row r="486" spans="1:5" ht="18">
      <c r="A486" s="294" t="s">
        <v>996</v>
      </c>
      <c r="B486" s="295" t="s">
        <v>997</v>
      </c>
      <c r="C486" s="218" t="s">
        <v>164</v>
      </c>
      <c r="D486" s="230"/>
      <c r="E486" s="220"/>
    </row>
    <row r="487" spans="1:5" ht="18">
      <c r="A487" s="296" t="s">
        <v>998</v>
      </c>
      <c r="B487" s="297" t="s">
        <v>999</v>
      </c>
      <c r="C487" s="218" t="s">
        <v>164</v>
      </c>
      <c r="D487" s="230"/>
      <c r="E487" s="220"/>
    </row>
    <row r="488" spans="1:5" ht="18">
      <c r="A488" s="296" t="s">
        <v>1000</v>
      </c>
      <c r="B488" s="297" t="s">
        <v>1001</v>
      </c>
      <c r="C488" s="218" t="s">
        <v>164</v>
      </c>
      <c r="D488" s="230"/>
      <c r="E488" s="220"/>
    </row>
    <row r="489" spans="1:5" ht="18">
      <c r="A489" s="296" t="s">
        <v>1002</v>
      </c>
      <c r="B489" s="297" t="s">
        <v>1003</v>
      </c>
      <c r="C489" s="218" t="s">
        <v>164</v>
      </c>
      <c r="D489" s="230"/>
      <c r="E489" s="220"/>
    </row>
    <row r="490" spans="1:5" ht="18">
      <c r="A490" s="296" t="s">
        <v>1004</v>
      </c>
      <c r="B490" s="298" t="s">
        <v>1005</v>
      </c>
      <c r="C490" s="218" t="s">
        <v>164</v>
      </c>
      <c r="D490" s="230"/>
      <c r="E490" s="220"/>
    </row>
    <row r="491" spans="1:5" ht="18">
      <c r="A491" s="296" t="s">
        <v>1006</v>
      </c>
      <c r="B491" s="297" t="s">
        <v>1007</v>
      </c>
      <c r="C491" s="218" t="s">
        <v>164</v>
      </c>
      <c r="D491" s="230"/>
      <c r="E491" s="220"/>
    </row>
    <row r="492" spans="1:5" ht="18.75" thickBot="1">
      <c r="A492" s="300" t="s">
        <v>54</v>
      </c>
      <c r="B492" s="301" t="s">
        <v>55</v>
      </c>
      <c r="C492" s="218" t="s">
        <v>164</v>
      </c>
      <c r="D492" s="230"/>
      <c r="E492" s="220"/>
    </row>
    <row r="493" spans="1:5" ht="18">
      <c r="A493" s="294" t="s">
        <v>56</v>
      </c>
      <c r="B493" s="295" t="s">
        <v>57</v>
      </c>
      <c r="C493" s="218" t="s">
        <v>164</v>
      </c>
      <c r="D493" s="230"/>
      <c r="E493" s="220"/>
    </row>
    <row r="494" spans="1:5" ht="18">
      <c r="A494" s="296" t="s">
        <v>58</v>
      </c>
      <c r="B494" s="297" t="s">
        <v>59</v>
      </c>
      <c r="C494" s="218" t="s">
        <v>164</v>
      </c>
      <c r="D494" s="230"/>
      <c r="E494" s="220"/>
    </row>
    <row r="495" spans="1:5" ht="18">
      <c r="A495" s="296" t="s">
        <v>60</v>
      </c>
      <c r="B495" s="297" t="s">
        <v>61</v>
      </c>
      <c r="C495" s="218" t="s">
        <v>164</v>
      </c>
      <c r="D495" s="230"/>
      <c r="E495" s="220"/>
    </row>
    <row r="496" spans="1:5" ht="18">
      <c r="A496" s="296" t="s">
        <v>62</v>
      </c>
      <c r="B496" s="297" t="s">
        <v>63</v>
      </c>
      <c r="C496" s="218" t="s">
        <v>164</v>
      </c>
      <c r="D496" s="230"/>
      <c r="E496" s="220"/>
    </row>
    <row r="497" spans="1:5" ht="18">
      <c r="A497" s="296" t="s">
        <v>64</v>
      </c>
      <c r="B497" s="298" t="s">
        <v>65</v>
      </c>
      <c r="C497" s="218" t="s">
        <v>164</v>
      </c>
      <c r="D497" s="230"/>
      <c r="E497" s="220"/>
    </row>
    <row r="498" spans="1:5" ht="18">
      <c r="A498" s="296" t="s">
        <v>66</v>
      </c>
      <c r="B498" s="297" t="s">
        <v>67</v>
      </c>
      <c r="C498" s="218" t="s">
        <v>164</v>
      </c>
      <c r="D498" s="230"/>
      <c r="E498" s="220"/>
    </row>
    <row r="499" spans="1:5" ht="18">
      <c r="A499" s="296" t="s">
        <v>68</v>
      </c>
      <c r="B499" s="297" t="s">
        <v>69</v>
      </c>
      <c r="C499" s="218" t="s">
        <v>164</v>
      </c>
      <c r="D499" s="230"/>
      <c r="E499" s="220"/>
    </row>
    <row r="500" spans="1:5" ht="18">
      <c r="A500" s="296" t="s">
        <v>70</v>
      </c>
      <c r="B500" s="297" t="s">
        <v>71</v>
      </c>
      <c r="C500" s="218" t="s">
        <v>164</v>
      </c>
      <c r="D500" s="230"/>
      <c r="E500" s="220"/>
    </row>
    <row r="501" spans="1:5" ht="18.75" thickBot="1">
      <c r="A501" s="300" t="s">
        <v>72</v>
      </c>
      <c r="B501" s="301" t="s">
        <v>73</v>
      </c>
      <c r="C501" s="218" t="s">
        <v>164</v>
      </c>
      <c r="D501" s="230"/>
      <c r="E501" s="220"/>
    </row>
    <row r="502" spans="1:5" ht="18">
      <c r="A502" s="294" t="s">
        <v>74</v>
      </c>
      <c r="B502" s="295" t="s">
        <v>75</v>
      </c>
      <c r="C502" s="218" t="s">
        <v>164</v>
      </c>
      <c r="D502" s="230"/>
      <c r="E502" s="220"/>
    </row>
    <row r="503" spans="1:5" ht="18">
      <c r="A503" s="296" t="s">
        <v>76</v>
      </c>
      <c r="B503" s="297" t="s">
        <v>77</v>
      </c>
      <c r="C503" s="218" t="s">
        <v>164</v>
      </c>
      <c r="D503" s="230"/>
      <c r="E503" s="220"/>
    </row>
    <row r="504" spans="1:5" ht="18">
      <c r="A504" s="296" t="s">
        <v>78</v>
      </c>
      <c r="B504" s="298" t="s">
        <v>79</v>
      </c>
      <c r="C504" s="218" t="s">
        <v>164</v>
      </c>
      <c r="D504" s="230"/>
      <c r="E504" s="220"/>
    </row>
    <row r="505" spans="1:5" ht="18">
      <c r="A505" s="296" t="s">
        <v>80</v>
      </c>
      <c r="B505" s="297" t="s">
        <v>81</v>
      </c>
      <c r="C505" s="218" t="s">
        <v>164</v>
      </c>
      <c r="D505" s="230"/>
      <c r="E505" s="220"/>
    </row>
    <row r="506" spans="1:5" ht="18">
      <c r="A506" s="296" t="s">
        <v>82</v>
      </c>
      <c r="B506" s="297" t="s">
        <v>83</v>
      </c>
      <c r="C506" s="218" t="s">
        <v>164</v>
      </c>
      <c r="D506" s="230"/>
      <c r="E506" s="220"/>
    </row>
    <row r="507" spans="1:5" ht="18">
      <c r="A507" s="296" t="s">
        <v>84</v>
      </c>
      <c r="B507" s="297" t="s">
        <v>85</v>
      </c>
      <c r="C507" s="218" t="s">
        <v>164</v>
      </c>
      <c r="D507" s="230"/>
      <c r="E507" s="220"/>
    </row>
    <row r="508" spans="1:5" ht="18">
      <c r="A508" s="296" t="s">
        <v>86</v>
      </c>
      <c r="B508" s="297" t="s">
        <v>87</v>
      </c>
      <c r="C508" s="218" t="s">
        <v>164</v>
      </c>
      <c r="D508" s="230"/>
      <c r="E508" s="220"/>
    </row>
    <row r="509" spans="1:5" ht="18.75" thickBot="1">
      <c r="A509" s="300" t="s">
        <v>88</v>
      </c>
      <c r="B509" s="301" t="s">
        <v>89</v>
      </c>
      <c r="C509" s="218" t="s">
        <v>164</v>
      </c>
      <c r="D509" s="230"/>
      <c r="E509" s="220"/>
    </row>
    <row r="510" spans="1:5" ht="18">
      <c r="A510" s="294" t="s">
        <v>90</v>
      </c>
      <c r="B510" s="295" t="s">
        <v>91</v>
      </c>
      <c r="C510" s="218" t="s">
        <v>164</v>
      </c>
      <c r="D510" s="230"/>
      <c r="E510" s="220"/>
    </row>
    <row r="511" spans="1:5" ht="18">
      <c r="A511" s="296" t="s">
        <v>92</v>
      </c>
      <c r="B511" s="297" t="s">
        <v>93</v>
      </c>
      <c r="C511" s="218" t="s">
        <v>164</v>
      </c>
      <c r="D511" s="230"/>
      <c r="E511" s="220"/>
    </row>
    <row r="512" spans="1:5" ht="18">
      <c r="A512" s="296" t="s">
        <v>94</v>
      </c>
      <c r="B512" s="297" t="s">
        <v>95</v>
      </c>
      <c r="C512" s="218" t="s">
        <v>164</v>
      </c>
      <c r="D512" s="230"/>
      <c r="E512" s="220"/>
    </row>
    <row r="513" spans="1:5" ht="18">
      <c r="A513" s="296" t="s">
        <v>96</v>
      </c>
      <c r="B513" s="297" t="s">
        <v>97</v>
      </c>
      <c r="C513" s="218" t="s">
        <v>164</v>
      </c>
      <c r="D513" s="230"/>
      <c r="E513" s="220"/>
    </row>
    <row r="514" spans="1:5" ht="18">
      <c r="A514" s="296" t="s">
        <v>98</v>
      </c>
      <c r="B514" s="297" t="s">
        <v>99</v>
      </c>
      <c r="C514" s="218" t="s">
        <v>164</v>
      </c>
      <c r="D514" s="230"/>
      <c r="E514" s="220"/>
    </row>
    <row r="515" spans="1:5" ht="18">
      <c r="A515" s="296" t="s">
        <v>100</v>
      </c>
      <c r="B515" s="297" t="s">
        <v>101</v>
      </c>
      <c r="C515" s="218" t="s">
        <v>164</v>
      </c>
      <c r="D515" s="230"/>
      <c r="E515" s="220"/>
    </row>
    <row r="516" spans="1:5" ht="18">
      <c r="A516" s="296" t="s">
        <v>102</v>
      </c>
      <c r="B516" s="297" t="s">
        <v>103</v>
      </c>
      <c r="C516" s="218" t="s">
        <v>164</v>
      </c>
      <c r="D516" s="230"/>
      <c r="E516" s="220"/>
    </row>
    <row r="517" spans="1:5" ht="18">
      <c r="A517" s="296" t="s">
        <v>104</v>
      </c>
      <c r="B517" s="297" t="s">
        <v>105</v>
      </c>
      <c r="C517" s="218" t="s">
        <v>164</v>
      </c>
      <c r="D517" s="230"/>
      <c r="E517" s="220"/>
    </row>
    <row r="518" spans="1:5" ht="18">
      <c r="A518" s="296" t="s">
        <v>106</v>
      </c>
      <c r="B518" s="298" t="s">
        <v>107</v>
      </c>
      <c r="C518" s="218" t="s">
        <v>164</v>
      </c>
      <c r="D518" s="230"/>
      <c r="E518" s="220"/>
    </row>
    <row r="519" spans="1:5" ht="18">
      <c r="A519" s="296" t="s">
        <v>108</v>
      </c>
      <c r="B519" s="297" t="s">
        <v>109</v>
      </c>
      <c r="C519" s="218" t="s">
        <v>164</v>
      </c>
      <c r="D519" s="230"/>
      <c r="E519" s="220"/>
    </row>
    <row r="520" spans="1:5" ht="18.75" thickBot="1">
      <c r="A520" s="300" t="s">
        <v>110</v>
      </c>
      <c r="B520" s="301" t="s">
        <v>111</v>
      </c>
      <c r="C520" s="218" t="s">
        <v>164</v>
      </c>
      <c r="D520" s="230"/>
      <c r="E520" s="220"/>
    </row>
    <row r="521" spans="1:5" ht="18">
      <c r="A521" s="294" t="s">
        <v>112</v>
      </c>
      <c r="B521" s="295" t="s">
        <v>113</v>
      </c>
      <c r="C521" s="218" t="s">
        <v>164</v>
      </c>
      <c r="D521" s="230"/>
      <c r="E521" s="220"/>
    </row>
    <row r="522" spans="1:5" ht="18">
      <c r="A522" s="296" t="s">
        <v>114</v>
      </c>
      <c r="B522" s="297" t="s">
        <v>115</v>
      </c>
      <c r="C522" s="218" t="s">
        <v>164</v>
      </c>
      <c r="D522" s="230"/>
      <c r="E522" s="220"/>
    </row>
    <row r="523" spans="1:5" ht="18">
      <c r="A523" s="296" t="s">
        <v>116</v>
      </c>
      <c r="B523" s="297" t="s">
        <v>117</v>
      </c>
      <c r="C523" s="218" t="s">
        <v>164</v>
      </c>
      <c r="D523" s="230"/>
      <c r="E523" s="220"/>
    </row>
    <row r="524" spans="1:5" ht="18">
      <c r="A524" s="296" t="s">
        <v>118</v>
      </c>
      <c r="B524" s="297" t="s">
        <v>119</v>
      </c>
      <c r="C524" s="218" t="s">
        <v>164</v>
      </c>
      <c r="D524" s="230"/>
      <c r="E524" s="220"/>
    </row>
    <row r="525" spans="1:5" ht="18">
      <c r="A525" s="296" t="s">
        <v>120</v>
      </c>
      <c r="B525" s="297" t="s">
        <v>121</v>
      </c>
      <c r="C525" s="218" t="s">
        <v>164</v>
      </c>
      <c r="D525" s="230"/>
      <c r="E525" s="220"/>
    </row>
    <row r="526" spans="1:5" ht="18">
      <c r="A526" s="296" t="s">
        <v>122</v>
      </c>
      <c r="B526" s="298" t="s">
        <v>123</v>
      </c>
      <c r="C526" s="218" t="s">
        <v>164</v>
      </c>
      <c r="D526" s="230"/>
      <c r="E526" s="220"/>
    </row>
    <row r="527" spans="1:5" ht="18">
      <c r="A527" s="296" t="s">
        <v>124</v>
      </c>
      <c r="B527" s="297" t="s">
        <v>125</v>
      </c>
      <c r="C527" s="218" t="s">
        <v>164</v>
      </c>
      <c r="D527" s="230"/>
      <c r="E527" s="220"/>
    </row>
    <row r="528" spans="1:5" ht="18">
      <c r="A528" s="296" t="s">
        <v>126</v>
      </c>
      <c r="B528" s="297" t="s">
        <v>127</v>
      </c>
      <c r="C528" s="218" t="s">
        <v>164</v>
      </c>
      <c r="D528" s="230"/>
      <c r="E528" s="220"/>
    </row>
    <row r="529" spans="1:5" ht="18">
      <c r="A529" s="296" t="s">
        <v>128</v>
      </c>
      <c r="B529" s="297" t="s">
        <v>129</v>
      </c>
      <c r="C529" s="218" t="s">
        <v>164</v>
      </c>
      <c r="D529" s="230"/>
      <c r="E529" s="220"/>
    </row>
    <row r="530" spans="1:5" ht="18">
      <c r="A530" s="296" t="s">
        <v>130</v>
      </c>
      <c r="B530" s="297" t="s">
        <v>131</v>
      </c>
      <c r="C530" s="218" t="s">
        <v>164</v>
      </c>
      <c r="D530" s="230"/>
      <c r="E530" s="220"/>
    </row>
    <row r="531" spans="1:5" ht="18">
      <c r="A531" s="1130" t="s">
        <v>132</v>
      </c>
      <c r="B531" s="1131" t="s">
        <v>133</v>
      </c>
      <c r="C531" s="218" t="s">
        <v>164</v>
      </c>
      <c r="D531" s="230"/>
      <c r="E531" s="220"/>
    </row>
    <row r="532" spans="1:5" ht="18.75" thickBot="1">
      <c r="A532" s="300" t="s">
        <v>477</v>
      </c>
      <c r="B532" s="301" t="s">
        <v>478</v>
      </c>
      <c r="C532" s="218" t="s">
        <v>164</v>
      </c>
      <c r="D532" s="230"/>
      <c r="E532" s="220"/>
    </row>
    <row r="533" spans="1:5" ht="18">
      <c r="A533" s="294" t="s">
        <v>134</v>
      </c>
      <c r="B533" s="295" t="s">
        <v>135</v>
      </c>
      <c r="C533" s="218" t="s">
        <v>164</v>
      </c>
      <c r="D533" s="230"/>
      <c r="E533" s="220"/>
    </row>
    <row r="534" spans="1:5" ht="18">
      <c r="A534" s="296" t="s">
        <v>136</v>
      </c>
      <c r="B534" s="297" t="s">
        <v>137</v>
      </c>
      <c r="C534" s="218" t="s">
        <v>164</v>
      </c>
      <c r="D534" s="230"/>
      <c r="E534" s="220"/>
    </row>
    <row r="535" spans="1:5" ht="18">
      <c r="A535" s="296" t="s">
        <v>138</v>
      </c>
      <c r="B535" s="297" t="s">
        <v>139</v>
      </c>
      <c r="C535" s="218" t="s">
        <v>164</v>
      </c>
      <c r="D535" s="230"/>
      <c r="E535" s="220"/>
    </row>
    <row r="536" spans="1:5" ht="18">
      <c r="A536" s="296" t="s">
        <v>140</v>
      </c>
      <c r="B536" s="298" t="s">
        <v>141</v>
      </c>
      <c r="C536" s="218" t="s">
        <v>164</v>
      </c>
      <c r="D536" s="230"/>
      <c r="E536" s="220"/>
    </row>
    <row r="537" spans="1:5" ht="18">
      <c r="A537" s="296" t="s">
        <v>142</v>
      </c>
      <c r="B537" s="297" t="s">
        <v>143</v>
      </c>
      <c r="C537" s="218" t="s">
        <v>164</v>
      </c>
      <c r="D537" s="230"/>
      <c r="E537" s="220"/>
    </row>
    <row r="538" spans="1:5" ht="18.75" thickBot="1">
      <c r="A538" s="300" t="s">
        <v>144</v>
      </c>
      <c r="B538" s="301" t="s">
        <v>145</v>
      </c>
      <c r="C538" s="218" t="s">
        <v>164</v>
      </c>
      <c r="D538" s="230"/>
      <c r="E538" s="220"/>
    </row>
    <row r="539" spans="1:5" ht="18">
      <c r="A539" s="303" t="s">
        <v>146</v>
      </c>
      <c r="B539" s="304" t="s">
        <v>147</v>
      </c>
      <c r="C539" s="218" t="s">
        <v>164</v>
      </c>
      <c r="D539" s="230"/>
      <c r="E539" s="220"/>
    </row>
    <row r="540" spans="1:5" ht="18">
      <c r="A540" s="296" t="s">
        <v>148</v>
      </c>
      <c r="B540" s="297" t="s">
        <v>149</v>
      </c>
      <c r="C540" s="218" t="s">
        <v>164</v>
      </c>
      <c r="D540" s="230"/>
      <c r="E540" s="220"/>
    </row>
    <row r="541" spans="1:5" ht="18">
      <c r="A541" s="296" t="s">
        <v>150</v>
      </c>
      <c r="B541" s="297" t="s">
        <v>151</v>
      </c>
      <c r="C541" s="218" t="s">
        <v>164</v>
      </c>
      <c r="D541" s="230"/>
      <c r="E541" s="220"/>
    </row>
    <row r="542" spans="1:5" ht="18">
      <c r="A542" s="296" t="s">
        <v>152</v>
      </c>
      <c r="B542" s="297" t="s">
        <v>153</v>
      </c>
      <c r="C542" s="218" t="s">
        <v>164</v>
      </c>
      <c r="D542" s="230"/>
      <c r="E542" s="220"/>
    </row>
    <row r="543" spans="1:5" ht="18">
      <c r="A543" s="296" t="s">
        <v>154</v>
      </c>
      <c r="B543" s="297" t="s">
        <v>155</v>
      </c>
      <c r="C543" s="218" t="s">
        <v>164</v>
      </c>
      <c r="D543" s="230"/>
      <c r="E543" s="220"/>
    </row>
    <row r="544" spans="1:5" ht="18">
      <c r="A544" s="296" t="s">
        <v>1155</v>
      </c>
      <c r="B544" s="297" t="s">
        <v>1156</v>
      </c>
      <c r="C544" s="218" t="s">
        <v>164</v>
      </c>
      <c r="D544" s="230"/>
      <c r="E544" s="220"/>
    </row>
    <row r="545" spans="1:5" ht="18">
      <c r="A545" s="296" t="s">
        <v>1157</v>
      </c>
      <c r="B545" s="297" t="s">
        <v>1158</v>
      </c>
      <c r="C545" s="218" t="s">
        <v>164</v>
      </c>
      <c r="D545" s="230"/>
      <c r="E545" s="220"/>
    </row>
    <row r="546" spans="1:5" ht="18">
      <c r="A546" s="296" t="s">
        <v>1159</v>
      </c>
      <c r="B546" s="298" t="s">
        <v>1160</v>
      </c>
      <c r="C546" s="218" t="s">
        <v>164</v>
      </c>
      <c r="D546" s="230"/>
      <c r="E546" s="220"/>
    </row>
    <row r="547" spans="1:5" ht="18">
      <c r="A547" s="296" t="s">
        <v>1161</v>
      </c>
      <c r="B547" s="297" t="s">
        <v>1162</v>
      </c>
      <c r="C547" s="218" t="s">
        <v>164</v>
      </c>
      <c r="D547" s="230"/>
      <c r="E547" s="220"/>
    </row>
    <row r="548" spans="1:5" ht="18">
      <c r="A548" s="296" t="s">
        <v>1163</v>
      </c>
      <c r="B548" s="297" t="s">
        <v>1164</v>
      </c>
      <c r="C548" s="218" t="s">
        <v>164</v>
      </c>
      <c r="D548" s="230"/>
      <c r="E548" s="220"/>
    </row>
    <row r="549" spans="1:5" ht="18.75" thickBot="1">
      <c r="A549" s="305" t="s">
        <v>1165</v>
      </c>
      <c r="B549" s="301" t="s">
        <v>1166</v>
      </c>
      <c r="C549" s="218" t="s">
        <v>164</v>
      </c>
      <c r="D549" s="231"/>
      <c r="E549" s="220"/>
    </row>
    <row r="550" spans="1:5" ht="18">
      <c r="A550" s="303" t="s">
        <v>1167</v>
      </c>
      <c r="B550" s="304" t="s">
        <v>1168</v>
      </c>
      <c r="C550" s="218" t="s">
        <v>164</v>
      </c>
      <c r="D550" s="230"/>
      <c r="E550" s="220"/>
    </row>
    <row r="551" spans="1:5" ht="18">
      <c r="A551" s="296" t="s">
        <v>1169</v>
      </c>
      <c r="B551" s="297" t="s">
        <v>1170</v>
      </c>
      <c r="C551" s="218" t="s">
        <v>164</v>
      </c>
      <c r="D551" s="230"/>
      <c r="E551" s="220"/>
    </row>
    <row r="552" spans="1:5" ht="18">
      <c r="A552" s="296" t="s">
        <v>1171</v>
      </c>
      <c r="B552" s="297" t="s">
        <v>1172</v>
      </c>
      <c r="C552" s="218" t="s">
        <v>164</v>
      </c>
      <c r="D552" s="230"/>
      <c r="E552" s="220"/>
    </row>
    <row r="553" spans="1:5" ht="18">
      <c r="A553" s="296" t="s">
        <v>1173</v>
      </c>
      <c r="B553" s="297" t="s">
        <v>1174</v>
      </c>
      <c r="C553" s="218" t="s">
        <v>164</v>
      </c>
      <c r="D553" s="230"/>
      <c r="E553" s="220"/>
    </row>
    <row r="554" spans="1:5" ht="18">
      <c r="A554" s="296" t="s">
        <v>1175</v>
      </c>
      <c r="B554" s="297" t="s">
        <v>1176</v>
      </c>
      <c r="C554" s="218" t="s">
        <v>164</v>
      </c>
      <c r="D554" s="230"/>
      <c r="E554" s="220"/>
    </row>
    <row r="555" spans="1:5" ht="18">
      <c r="A555" s="296" t="s">
        <v>1177</v>
      </c>
      <c r="B555" s="297" t="s">
        <v>1178</v>
      </c>
      <c r="C555" s="218" t="s">
        <v>164</v>
      </c>
      <c r="D555" s="230"/>
      <c r="E555" s="220"/>
    </row>
    <row r="556" spans="1:5" ht="18">
      <c r="A556" s="296" t="s">
        <v>1179</v>
      </c>
      <c r="B556" s="297" t="s">
        <v>1180</v>
      </c>
      <c r="C556" s="218" t="s">
        <v>164</v>
      </c>
      <c r="D556" s="230"/>
      <c r="E556" s="220"/>
    </row>
    <row r="557" spans="1:5" ht="18">
      <c r="A557" s="296" t="s">
        <v>1181</v>
      </c>
      <c r="B557" s="297" t="s">
        <v>1182</v>
      </c>
      <c r="C557" s="218" t="s">
        <v>164</v>
      </c>
      <c r="D557" s="230"/>
      <c r="E557" s="220"/>
    </row>
    <row r="558" spans="1:5" ht="18">
      <c r="A558" s="296" t="s">
        <v>1183</v>
      </c>
      <c r="B558" s="298" t="s">
        <v>1184</v>
      </c>
      <c r="C558" s="218" t="s">
        <v>164</v>
      </c>
      <c r="D558" s="230"/>
      <c r="E558" s="220"/>
    </row>
    <row r="559" spans="1:5" ht="18">
      <c r="A559" s="296" t="s">
        <v>1185</v>
      </c>
      <c r="B559" s="297" t="s">
        <v>1186</v>
      </c>
      <c r="C559" s="218" t="s">
        <v>164</v>
      </c>
      <c r="D559" s="230"/>
      <c r="E559" s="220"/>
    </row>
    <row r="560" spans="1:5" ht="18">
      <c r="A560" s="296" t="s">
        <v>1187</v>
      </c>
      <c r="B560" s="297" t="s">
        <v>1188</v>
      </c>
      <c r="C560" s="218" t="s">
        <v>164</v>
      </c>
      <c r="D560" s="230"/>
      <c r="E560" s="220"/>
    </row>
    <row r="561" spans="1:5" ht="18">
      <c r="A561" s="296" t="s">
        <v>1189</v>
      </c>
      <c r="B561" s="297" t="s">
        <v>1190</v>
      </c>
      <c r="C561" s="218" t="s">
        <v>164</v>
      </c>
      <c r="D561" s="230"/>
      <c r="E561" s="220"/>
    </row>
    <row r="562" spans="1:5" ht="18">
      <c r="A562" s="296" t="s">
        <v>1191</v>
      </c>
      <c r="B562" s="297" t="s">
        <v>1192</v>
      </c>
      <c r="C562" s="218" t="s">
        <v>164</v>
      </c>
      <c r="D562" s="230"/>
      <c r="E562" s="220"/>
    </row>
    <row r="563" spans="1:5" ht="18">
      <c r="A563" s="296" t="s">
        <v>1193</v>
      </c>
      <c r="B563" s="297" t="s">
        <v>1194</v>
      </c>
      <c r="C563" s="218" t="s">
        <v>164</v>
      </c>
      <c r="D563" s="230"/>
      <c r="E563" s="220"/>
    </row>
    <row r="564" spans="1:5" ht="18">
      <c r="A564" s="296" t="s">
        <v>1195</v>
      </c>
      <c r="B564" s="297" t="s">
        <v>1196</v>
      </c>
      <c r="C564" s="218" t="s">
        <v>164</v>
      </c>
      <c r="D564" s="230"/>
      <c r="E564" s="220"/>
    </row>
    <row r="565" spans="1:5" ht="18">
      <c r="A565" s="296" t="s">
        <v>1197</v>
      </c>
      <c r="B565" s="297" t="s">
        <v>1198</v>
      </c>
      <c r="C565" s="218" t="s">
        <v>164</v>
      </c>
      <c r="D565" s="230"/>
      <c r="E565" s="220"/>
    </row>
    <row r="566" spans="1:5" ht="18">
      <c r="A566" s="296" t="s">
        <v>1199</v>
      </c>
      <c r="B566" s="297" t="s">
        <v>1200</v>
      </c>
      <c r="C566" s="218" t="s">
        <v>164</v>
      </c>
      <c r="D566" s="230"/>
      <c r="E566" s="220"/>
    </row>
    <row r="567" spans="1:5" ht="18.75" thickBot="1">
      <c r="A567" s="300" t="s">
        <v>1201</v>
      </c>
      <c r="B567" s="306" t="s">
        <v>1202</v>
      </c>
      <c r="C567" s="218" t="s">
        <v>164</v>
      </c>
      <c r="D567" s="232"/>
      <c r="E567" s="220"/>
    </row>
    <row r="568" spans="1:5" ht="18">
      <c r="A568" s="294" t="s">
        <v>1203</v>
      </c>
      <c r="B568" s="295" t="s">
        <v>1204</v>
      </c>
      <c r="C568" s="218" t="s">
        <v>164</v>
      </c>
      <c r="D568" s="230"/>
      <c r="E568" s="220"/>
    </row>
    <row r="569" spans="1:5" ht="18">
      <c r="A569" s="296" t="s">
        <v>1205</v>
      </c>
      <c r="B569" s="297" t="s">
        <v>1206</v>
      </c>
      <c r="C569" s="218" t="s">
        <v>164</v>
      </c>
      <c r="D569" s="230"/>
      <c r="E569" s="220"/>
    </row>
    <row r="570" spans="1:5" ht="18.75">
      <c r="A570" s="296" t="s">
        <v>1207</v>
      </c>
      <c r="B570" s="297" t="s">
        <v>1208</v>
      </c>
      <c r="C570" s="218" t="s">
        <v>164</v>
      </c>
      <c r="D570" s="230"/>
      <c r="E570" s="220"/>
    </row>
    <row r="571" spans="1:5" ht="18.75">
      <c r="A571" s="296" t="s">
        <v>1209</v>
      </c>
      <c r="B571" s="297" t="s">
        <v>1210</v>
      </c>
      <c r="C571" s="218" t="s">
        <v>164</v>
      </c>
      <c r="D571" s="230"/>
      <c r="E571" s="220"/>
    </row>
    <row r="572" spans="1:5" ht="19.5">
      <c r="A572" s="296" t="s">
        <v>1211</v>
      </c>
      <c r="B572" s="298" t="s">
        <v>1212</v>
      </c>
      <c r="C572" s="218" t="s">
        <v>164</v>
      </c>
      <c r="D572" s="230"/>
      <c r="E572" s="220"/>
    </row>
    <row r="573" spans="1:5" ht="18.75">
      <c r="A573" s="296" t="s">
        <v>1213</v>
      </c>
      <c r="B573" s="297" t="s">
        <v>1214</v>
      </c>
      <c r="C573" s="218" t="s">
        <v>164</v>
      </c>
      <c r="D573" s="230"/>
      <c r="E573" s="220"/>
    </row>
    <row r="574" spans="1:5" ht="19.5" thickBot="1">
      <c r="A574" s="300" t="s">
        <v>1215</v>
      </c>
      <c r="B574" s="301" t="s">
        <v>1216</v>
      </c>
      <c r="C574" s="218" t="s">
        <v>164</v>
      </c>
      <c r="D574" s="230"/>
      <c r="E574" s="220"/>
    </row>
    <row r="575" spans="1:5" ht="18.75">
      <c r="A575" s="294" t="s">
        <v>1217</v>
      </c>
      <c r="B575" s="295" t="s">
        <v>1218</v>
      </c>
      <c r="C575" s="218" t="s">
        <v>164</v>
      </c>
      <c r="D575" s="230"/>
      <c r="E575" s="220"/>
    </row>
    <row r="576" spans="1:5" ht="18.75">
      <c r="A576" s="296" t="s">
        <v>1219</v>
      </c>
      <c r="B576" s="297" t="s">
        <v>278</v>
      </c>
      <c r="C576" s="218" t="s">
        <v>164</v>
      </c>
      <c r="D576" s="230"/>
      <c r="E576" s="220"/>
    </row>
    <row r="577" spans="1:5" ht="18.75">
      <c r="A577" s="296" t="s">
        <v>1220</v>
      </c>
      <c r="B577" s="297" t="s">
        <v>1221</v>
      </c>
      <c r="C577" s="218" t="s">
        <v>164</v>
      </c>
      <c r="D577" s="230"/>
      <c r="E577" s="220"/>
    </row>
    <row r="578" spans="1:5" ht="18.75">
      <c r="A578" s="296" t="s">
        <v>1222</v>
      </c>
      <c r="B578" s="297" t="s">
        <v>1223</v>
      </c>
      <c r="C578" s="218" t="s">
        <v>164</v>
      </c>
      <c r="D578" s="230"/>
      <c r="E578" s="220"/>
    </row>
    <row r="579" spans="1:5" ht="18.75">
      <c r="A579" s="296" t="s">
        <v>1224</v>
      </c>
      <c r="B579" s="297" t="s">
        <v>1225</v>
      </c>
      <c r="C579" s="218" t="s">
        <v>164</v>
      </c>
      <c r="D579" s="230"/>
      <c r="E579" s="220"/>
    </row>
    <row r="580" spans="1:5" ht="19.5">
      <c r="A580" s="296" t="s">
        <v>1226</v>
      </c>
      <c r="B580" s="298" t="s">
        <v>1227</v>
      </c>
      <c r="C580" s="218" t="s">
        <v>164</v>
      </c>
      <c r="D580" s="230"/>
      <c r="E580" s="220"/>
    </row>
    <row r="581" spans="1:5" ht="18.75">
      <c r="A581" s="296" t="s">
        <v>1228</v>
      </c>
      <c r="B581" s="297" t="s">
        <v>1229</v>
      </c>
      <c r="C581" s="218" t="s">
        <v>164</v>
      </c>
      <c r="D581" s="230"/>
      <c r="E581" s="220"/>
    </row>
    <row r="582" spans="1:5" ht="19.5" thickBot="1">
      <c r="A582" s="300" t="s">
        <v>1230</v>
      </c>
      <c r="B582" s="301" t="s">
        <v>1231</v>
      </c>
      <c r="C582" s="218" t="s">
        <v>164</v>
      </c>
      <c r="D582" s="230"/>
      <c r="E582" s="220"/>
    </row>
    <row r="583" spans="1:5" ht="18.75">
      <c r="A583" s="294" t="s">
        <v>1232</v>
      </c>
      <c r="B583" s="295" t="s">
        <v>1233</v>
      </c>
      <c r="C583" s="218" t="s">
        <v>164</v>
      </c>
      <c r="D583" s="230"/>
      <c r="E583" s="220"/>
    </row>
    <row r="584" spans="1:5" ht="18.75">
      <c r="A584" s="296" t="s">
        <v>1234</v>
      </c>
      <c r="B584" s="297" t="s">
        <v>1235</v>
      </c>
      <c r="C584" s="218" t="s">
        <v>164</v>
      </c>
      <c r="D584" s="230"/>
      <c r="E584" s="220"/>
    </row>
    <row r="585" spans="1:5" ht="18.75">
      <c r="A585" s="296" t="s">
        <v>1236</v>
      </c>
      <c r="B585" s="297" t="s">
        <v>1237</v>
      </c>
      <c r="C585" s="218" t="s">
        <v>164</v>
      </c>
      <c r="D585" s="230"/>
      <c r="E585" s="220"/>
    </row>
    <row r="586" spans="1:5" ht="18.75">
      <c r="A586" s="296" t="s">
        <v>1238</v>
      </c>
      <c r="B586" s="297" t="s">
        <v>1239</v>
      </c>
      <c r="C586" s="218" t="s">
        <v>164</v>
      </c>
      <c r="D586" s="230"/>
      <c r="E586" s="220"/>
    </row>
    <row r="587" spans="1:5" ht="19.5">
      <c r="A587" s="296" t="s">
        <v>1240</v>
      </c>
      <c r="B587" s="298" t="s">
        <v>1241</v>
      </c>
      <c r="C587" s="218" t="s">
        <v>164</v>
      </c>
      <c r="D587" s="230"/>
      <c r="E587" s="220"/>
    </row>
    <row r="588" spans="1:5" ht="18.75">
      <c r="A588" s="296" t="s">
        <v>1242</v>
      </c>
      <c r="B588" s="297" t="s">
        <v>1243</v>
      </c>
      <c r="C588" s="218" t="s">
        <v>164</v>
      </c>
      <c r="D588" s="230"/>
      <c r="E588" s="220"/>
    </row>
    <row r="589" spans="1:5" ht="19.5" thickBot="1">
      <c r="A589" s="300" t="s">
        <v>1244</v>
      </c>
      <c r="B589" s="301" t="s">
        <v>1245</v>
      </c>
      <c r="C589" s="218" t="s">
        <v>164</v>
      </c>
      <c r="D589" s="230"/>
      <c r="E589" s="220"/>
    </row>
    <row r="590" spans="1:5" ht="18.75">
      <c r="A590" s="294" t="s">
        <v>1246</v>
      </c>
      <c r="B590" s="295" t="s">
        <v>1247</v>
      </c>
      <c r="C590" s="218" t="s">
        <v>164</v>
      </c>
      <c r="D590" s="230"/>
      <c r="E590" s="220"/>
    </row>
    <row r="591" spans="1:5" ht="18.75">
      <c r="A591" s="296" t="s">
        <v>1248</v>
      </c>
      <c r="B591" s="297" t="s">
        <v>1249</v>
      </c>
      <c r="C591" s="218" t="s">
        <v>164</v>
      </c>
      <c r="D591" s="230"/>
      <c r="E591" s="220"/>
    </row>
    <row r="592" spans="1:5" ht="19.5">
      <c r="A592" s="296" t="s">
        <v>1250</v>
      </c>
      <c r="B592" s="298" t="s">
        <v>1251</v>
      </c>
      <c r="C592" s="218" t="s">
        <v>164</v>
      </c>
      <c r="D592" s="230"/>
      <c r="E592" s="220"/>
    </row>
    <row r="593" spans="1:5" ht="19.5" thickBot="1">
      <c r="A593" s="300" t="s">
        <v>1252</v>
      </c>
      <c r="B593" s="301" t="s">
        <v>1253</v>
      </c>
      <c r="C593" s="218" t="s">
        <v>164</v>
      </c>
      <c r="D593" s="230"/>
      <c r="E593" s="220"/>
    </row>
    <row r="594" spans="1:5" ht="18.75">
      <c r="A594" s="294" t="s">
        <v>1254</v>
      </c>
      <c r="B594" s="295" t="s">
        <v>1255</v>
      </c>
      <c r="C594" s="218" t="s">
        <v>164</v>
      </c>
      <c r="D594" s="230"/>
      <c r="E594" s="220"/>
    </row>
    <row r="595" spans="1:5" ht="18.75">
      <c r="A595" s="296" t="s">
        <v>1256</v>
      </c>
      <c r="B595" s="297" t="s">
        <v>1257</v>
      </c>
      <c r="C595" s="218" t="s">
        <v>164</v>
      </c>
      <c r="D595" s="230"/>
      <c r="E595" s="220"/>
    </row>
    <row r="596" spans="1:5" ht="18.75">
      <c r="A596" s="296" t="s">
        <v>1258</v>
      </c>
      <c r="B596" s="297" t="s">
        <v>1259</v>
      </c>
      <c r="C596" s="218" t="s">
        <v>164</v>
      </c>
      <c r="D596" s="230"/>
      <c r="E596" s="220"/>
    </row>
    <row r="597" spans="1:5" ht="18.75">
      <c r="A597" s="296" t="s">
        <v>1260</v>
      </c>
      <c r="B597" s="297" t="s">
        <v>1261</v>
      </c>
      <c r="C597" s="218" t="s">
        <v>164</v>
      </c>
      <c r="D597" s="230"/>
      <c r="E597" s="220"/>
    </row>
    <row r="598" spans="1:5" ht="18.75">
      <c r="A598" s="296" t="s">
        <v>1262</v>
      </c>
      <c r="B598" s="297" t="s">
        <v>1263</v>
      </c>
      <c r="C598" s="218" t="s">
        <v>164</v>
      </c>
      <c r="D598" s="230"/>
      <c r="E598" s="220"/>
    </row>
    <row r="599" spans="1:5" ht="18.75">
      <c r="A599" s="296" t="s">
        <v>1264</v>
      </c>
      <c r="B599" s="297" t="s">
        <v>1265</v>
      </c>
      <c r="C599" s="218" t="s">
        <v>164</v>
      </c>
      <c r="D599" s="230"/>
      <c r="E599" s="220"/>
    </row>
    <row r="600" spans="1:5" ht="18.75">
      <c r="A600" s="296" t="s">
        <v>1266</v>
      </c>
      <c r="B600" s="297" t="s">
        <v>1267</v>
      </c>
      <c r="C600" s="218" t="s">
        <v>164</v>
      </c>
      <c r="D600" s="230"/>
      <c r="E600" s="220"/>
    </row>
    <row r="601" spans="1:5" ht="18.75">
      <c r="A601" s="296" t="s">
        <v>1268</v>
      </c>
      <c r="B601" s="297" t="s">
        <v>1269</v>
      </c>
      <c r="C601" s="218" t="s">
        <v>164</v>
      </c>
      <c r="D601" s="230"/>
      <c r="E601" s="220"/>
    </row>
    <row r="602" spans="1:5" ht="19.5">
      <c r="A602" s="296" t="s">
        <v>1270</v>
      </c>
      <c r="B602" s="298" t="s">
        <v>1271</v>
      </c>
      <c r="C602" s="218" t="s">
        <v>164</v>
      </c>
      <c r="D602" s="230"/>
      <c r="E602" s="220"/>
    </row>
    <row r="603" spans="1:5" ht="19.5" thickBot="1">
      <c r="A603" s="300" t="s">
        <v>1272</v>
      </c>
      <c r="B603" s="301" t="s">
        <v>1273</v>
      </c>
      <c r="C603" s="218" t="s">
        <v>164</v>
      </c>
      <c r="D603" s="230"/>
      <c r="E603" s="220"/>
    </row>
    <row r="604" spans="1:5" ht="18.75">
      <c r="A604" s="294" t="s">
        <v>1274</v>
      </c>
      <c r="B604" s="295" t="s">
        <v>1275</v>
      </c>
      <c r="C604" s="218" t="s">
        <v>164</v>
      </c>
      <c r="D604" s="230"/>
      <c r="E604" s="220"/>
    </row>
    <row r="605" spans="1:5" ht="18.75">
      <c r="A605" s="296" t="s">
        <v>1276</v>
      </c>
      <c r="B605" s="297" t="s">
        <v>1277</v>
      </c>
      <c r="C605" s="218" t="s">
        <v>164</v>
      </c>
      <c r="D605" s="230"/>
      <c r="E605" s="220"/>
    </row>
    <row r="606" spans="1:5" ht="18.75">
      <c r="A606" s="296" t="s">
        <v>1278</v>
      </c>
      <c r="B606" s="297" t="s">
        <v>1279</v>
      </c>
      <c r="C606" s="218" t="s">
        <v>164</v>
      </c>
      <c r="D606" s="230"/>
      <c r="E606" s="220"/>
    </row>
    <row r="607" spans="1:5" ht="18.75">
      <c r="A607" s="296" t="s">
        <v>1280</v>
      </c>
      <c r="B607" s="297" t="s">
        <v>1281</v>
      </c>
      <c r="C607" s="218" t="s">
        <v>164</v>
      </c>
      <c r="D607" s="230"/>
      <c r="E607" s="220"/>
    </row>
    <row r="608" spans="1:5" ht="18.75">
      <c r="A608" s="296" t="s">
        <v>1282</v>
      </c>
      <c r="B608" s="297" t="s">
        <v>1283</v>
      </c>
      <c r="C608" s="218" t="s">
        <v>164</v>
      </c>
      <c r="D608" s="230"/>
      <c r="E608" s="220"/>
    </row>
    <row r="609" spans="1:5" ht="18.75">
      <c r="A609" s="296" t="s">
        <v>1284</v>
      </c>
      <c r="B609" s="297" t="s">
        <v>1285</v>
      </c>
      <c r="C609" s="218" t="s">
        <v>164</v>
      </c>
      <c r="D609" s="230"/>
      <c r="E609" s="220"/>
    </row>
    <row r="610" spans="1:5" ht="18.75">
      <c r="A610" s="296" t="s">
        <v>1286</v>
      </c>
      <c r="B610" s="297" t="s">
        <v>1287</v>
      </c>
      <c r="C610" s="218" t="s">
        <v>164</v>
      </c>
      <c r="D610" s="230"/>
      <c r="E610" s="220"/>
    </row>
    <row r="611" spans="1:5" ht="18.75">
      <c r="A611" s="296" t="s">
        <v>1288</v>
      </c>
      <c r="B611" s="297" t="s">
        <v>1289</v>
      </c>
      <c r="C611" s="218" t="s">
        <v>164</v>
      </c>
      <c r="D611" s="230"/>
      <c r="E611" s="220"/>
    </row>
    <row r="612" spans="1:5" ht="18.75">
      <c r="A612" s="296" t="s">
        <v>1290</v>
      </c>
      <c r="B612" s="297" t="s">
        <v>1291</v>
      </c>
      <c r="C612" s="218" t="s">
        <v>164</v>
      </c>
      <c r="D612" s="230"/>
      <c r="E612" s="220"/>
    </row>
    <row r="613" spans="1:5" ht="18.75">
      <c r="A613" s="296" t="s">
        <v>1292</v>
      </c>
      <c r="B613" s="297" t="s">
        <v>1293</v>
      </c>
      <c r="C613" s="218" t="s">
        <v>164</v>
      </c>
      <c r="D613" s="230"/>
      <c r="E613" s="220"/>
    </row>
    <row r="614" spans="1:5" ht="18.75">
      <c r="A614" s="296" t="s">
        <v>1294</v>
      </c>
      <c r="B614" s="297" t="s">
        <v>1295</v>
      </c>
      <c r="C614" s="218" t="s">
        <v>164</v>
      </c>
      <c r="D614" s="230"/>
      <c r="E614" s="220"/>
    </row>
    <row r="615" spans="1:5" ht="18.75">
      <c r="A615" s="296" t="s">
        <v>1296</v>
      </c>
      <c r="B615" s="297" t="s">
        <v>1297</v>
      </c>
      <c r="C615" s="218" t="s">
        <v>164</v>
      </c>
      <c r="D615" s="230"/>
      <c r="E615" s="220"/>
    </row>
    <row r="616" spans="1:5" ht="18.75">
      <c r="A616" s="296" t="s">
        <v>1298</v>
      </c>
      <c r="B616" s="297" t="s">
        <v>1299</v>
      </c>
      <c r="C616" s="218" t="s">
        <v>164</v>
      </c>
      <c r="D616" s="230"/>
      <c r="E616" s="220"/>
    </row>
    <row r="617" spans="1:5" ht="18.75">
      <c r="A617" s="296" t="s">
        <v>1300</v>
      </c>
      <c r="B617" s="297" t="s">
        <v>1301</v>
      </c>
      <c r="C617" s="218" t="s">
        <v>164</v>
      </c>
      <c r="D617" s="230"/>
      <c r="E617" s="220"/>
    </row>
    <row r="618" spans="1:5" ht="18.75">
      <c r="A618" s="296" t="s">
        <v>1302</v>
      </c>
      <c r="B618" s="297" t="s">
        <v>1303</v>
      </c>
      <c r="C618" s="218" t="s">
        <v>164</v>
      </c>
      <c r="D618" s="230"/>
      <c r="E618" s="220"/>
    </row>
    <row r="619" spans="1:5" ht="18.75">
      <c r="A619" s="296" t="s">
        <v>1304</v>
      </c>
      <c r="B619" s="297" t="s">
        <v>1305</v>
      </c>
      <c r="C619" s="218" t="s">
        <v>164</v>
      </c>
      <c r="D619" s="230"/>
      <c r="E619" s="220"/>
    </row>
    <row r="620" spans="1:5" ht="18.75">
      <c r="A620" s="296" t="s">
        <v>1306</v>
      </c>
      <c r="B620" s="297" t="s">
        <v>1307</v>
      </c>
      <c r="C620" s="218" t="s">
        <v>164</v>
      </c>
      <c r="D620" s="230"/>
      <c r="E620" s="220"/>
    </row>
    <row r="621" spans="1:5" ht="18.75">
      <c r="A621" s="296" t="s">
        <v>1308</v>
      </c>
      <c r="B621" s="297" t="s">
        <v>1309</v>
      </c>
      <c r="C621" s="218" t="s">
        <v>164</v>
      </c>
      <c r="D621" s="230"/>
      <c r="E621" s="220"/>
    </row>
    <row r="622" spans="1:5" ht="18.75">
      <c r="A622" s="296" t="s">
        <v>1310</v>
      </c>
      <c r="B622" s="297" t="s">
        <v>1311</v>
      </c>
      <c r="C622" s="218" t="s">
        <v>164</v>
      </c>
      <c r="D622" s="230"/>
      <c r="E622" s="220"/>
    </row>
    <row r="623" spans="1:5" ht="18.75">
      <c r="A623" s="296" t="s">
        <v>1312</v>
      </c>
      <c r="B623" s="297" t="s">
        <v>1313</v>
      </c>
      <c r="C623" s="218" t="s">
        <v>164</v>
      </c>
      <c r="D623" s="230"/>
      <c r="E623" s="220"/>
    </row>
    <row r="624" spans="1:5" ht="18.75">
      <c r="A624" s="296" t="s">
        <v>1314</v>
      </c>
      <c r="B624" s="297" t="s">
        <v>1315</v>
      </c>
      <c r="C624" s="218" t="s">
        <v>164</v>
      </c>
      <c r="D624" s="230"/>
      <c r="E624" s="220"/>
    </row>
    <row r="625" spans="1:5" ht="18.75">
      <c r="A625" s="296" t="s">
        <v>1316</v>
      </c>
      <c r="B625" s="297" t="s">
        <v>1317</v>
      </c>
      <c r="C625" s="218" t="s">
        <v>164</v>
      </c>
      <c r="D625" s="230"/>
      <c r="E625" s="220"/>
    </row>
    <row r="626" spans="1:5" ht="18.75">
      <c r="A626" s="296" t="s">
        <v>1318</v>
      </c>
      <c r="B626" s="297" t="s">
        <v>1319</v>
      </c>
      <c r="C626" s="218" t="s">
        <v>164</v>
      </c>
      <c r="D626" s="230"/>
      <c r="E626" s="220"/>
    </row>
    <row r="627" spans="1:5" ht="18.75">
      <c r="A627" s="296" t="s">
        <v>1320</v>
      </c>
      <c r="B627" s="297" t="s">
        <v>1321</v>
      </c>
      <c r="C627" s="218" t="s">
        <v>164</v>
      </c>
      <c r="D627" s="230"/>
      <c r="E627" s="220"/>
    </row>
    <row r="628" spans="1:5" ht="20.25" thickBot="1">
      <c r="A628" s="300" t="s">
        <v>1322</v>
      </c>
      <c r="B628" s="307" t="s">
        <v>1323</v>
      </c>
      <c r="C628" s="218" t="s">
        <v>164</v>
      </c>
      <c r="D628" s="230"/>
      <c r="E628" s="220"/>
    </row>
    <row r="629" spans="1:5" ht="18.75">
      <c r="A629" s="294" t="s">
        <v>1324</v>
      </c>
      <c r="B629" s="295" t="s">
        <v>1325</v>
      </c>
      <c r="C629" s="218" t="s">
        <v>164</v>
      </c>
      <c r="D629" s="230"/>
      <c r="E629" s="220"/>
    </row>
    <row r="630" spans="1:5" ht="18.75">
      <c r="A630" s="296" t="s">
        <v>1326</v>
      </c>
      <c r="B630" s="297" t="s">
        <v>1327</v>
      </c>
      <c r="C630" s="218" t="s">
        <v>164</v>
      </c>
      <c r="D630" s="230"/>
      <c r="E630" s="220"/>
    </row>
    <row r="631" spans="1:5" ht="18.75">
      <c r="A631" s="296" t="s">
        <v>1328</v>
      </c>
      <c r="B631" s="297" t="s">
        <v>1329</v>
      </c>
      <c r="C631" s="218" t="s">
        <v>164</v>
      </c>
      <c r="D631" s="230"/>
      <c r="E631" s="220"/>
    </row>
    <row r="632" spans="1:5" ht="18.75">
      <c r="A632" s="296" t="s">
        <v>1030</v>
      </c>
      <c r="B632" s="297" t="s">
        <v>1031</v>
      </c>
      <c r="C632" s="218" t="s">
        <v>164</v>
      </c>
      <c r="D632" s="230"/>
      <c r="E632" s="220"/>
    </row>
    <row r="633" spans="1:5" ht="18.75">
      <c r="A633" s="296" t="s">
        <v>1032</v>
      </c>
      <c r="B633" s="297" t="s">
        <v>1033</v>
      </c>
      <c r="C633" s="218" t="s">
        <v>164</v>
      </c>
      <c r="D633" s="230"/>
      <c r="E633" s="220"/>
    </row>
    <row r="634" spans="1:5" ht="18.75">
      <c r="A634" s="296" t="s">
        <v>1034</v>
      </c>
      <c r="B634" s="297" t="s">
        <v>1035</v>
      </c>
      <c r="C634" s="218" t="s">
        <v>164</v>
      </c>
      <c r="D634" s="230"/>
      <c r="E634" s="220"/>
    </row>
    <row r="635" spans="1:5" ht="18.75">
      <c r="A635" s="296" t="s">
        <v>1036</v>
      </c>
      <c r="B635" s="297" t="s">
        <v>1037</v>
      </c>
      <c r="C635" s="218" t="s">
        <v>164</v>
      </c>
      <c r="D635" s="230"/>
      <c r="E635" s="220"/>
    </row>
    <row r="636" spans="1:5" ht="18.75">
      <c r="A636" s="296" t="s">
        <v>1038</v>
      </c>
      <c r="B636" s="297" t="s">
        <v>1039</v>
      </c>
      <c r="C636" s="218" t="s">
        <v>164</v>
      </c>
      <c r="D636" s="230"/>
      <c r="E636" s="220"/>
    </row>
    <row r="637" spans="1:5" ht="18.75">
      <c r="A637" s="296" t="s">
        <v>1040</v>
      </c>
      <c r="B637" s="297" t="s">
        <v>1041</v>
      </c>
      <c r="C637" s="218" t="s">
        <v>164</v>
      </c>
      <c r="D637" s="230"/>
      <c r="E637" s="220"/>
    </row>
    <row r="638" spans="1:5" ht="18.75">
      <c r="A638" s="296" t="s">
        <v>1042</v>
      </c>
      <c r="B638" s="297" t="s">
        <v>1043</v>
      </c>
      <c r="C638" s="218" t="s">
        <v>164</v>
      </c>
      <c r="D638" s="230"/>
      <c r="E638" s="220"/>
    </row>
    <row r="639" spans="1:5" ht="18.75">
      <c r="A639" s="296" t="s">
        <v>1044</v>
      </c>
      <c r="B639" s="297" t="s">
        <v>1045</v>
      </c>
      <c r="C639" s="218" t="s">
        <v>164</v>
      </c>
      <c r="D639" s="230"/>
      <c r="E639" s="220"/>
    </row>
    <row r="640" spans="1:5" ht="18.75">
      <c r="A640" s="296" t="s">
        <v>1046</v>
      </c>
      <c r="B640" s="297" t="s">
        <v>1047</v>
      </c>
      <c r="C640" s="218" t="s">
        <v>164</v>
      </c>
      <c r="D640" s="230"/>
      <c r="E640" s="220"/>
    </row>
    <row r="641" spans="1:5" ht="18.75">
      <c r="A641" s="296" t="s">
        <v>1048</v>
      </c>
      <c r="B641" s="297" t="s">
        <v>1049</v>
      </c>
      <c r="C641" s="218" t="s">
        <v>164</v>
      </c>
      <c r="D641" s="230"/>
      <c r="E641" s="220"/>
    </row>
    <row r="642" spans="1:5" ht="18.75">
      <c r="A642" s="296" t="s">
        <v>1050</v>
      </c>
      <c r="B642" s="297" t="s">
        <v>1051</v>
      </c>
      <c r="C642" s="218" t="s">
        <v>164</v>
      </c>
      <c r="D642" s="230"/>
      <c r="E642" s="220"/>
    </row>
    <row r="643" spans="1:5" ht="18.75">
      <c r="A643" s="296" t="s">
        <v>1052</v>
      </c>
      <c r="B643" s="297" t="s">
        <v>1053</v>
      </c>
      <c r="C643" s="218" t="s">
        <v>164</v>
      </c>
      <c r="D643" s="230"/>
      <c r="E643" s="220"/>
    </row>
    <row r="644" spans="1:5" ht="18.75">
      <c r="A644" s="296" t="s">
        <v>1054</v>
      </c>
      <c r="B644" s="297" t="s">
        <v>1055</v>
      </c>
      <c r="C644" s="218" t="s">
        <v>164</v>
      </c>
      <c r="D644" s="230"/>
      <c r="E644" s="220"/>
    </row>
    <row r="645" spans="1:5" ht="18.75">
      <c r="A645" s="296" t="s">
        <v>1056</v>
      </c>
      <c r="B645" s="297" t="s">
        <v>1057</v>
      </c>
      <c r="C645" s="218" t="s">
        <v>164</v>
      </c>
      <c r="D645" s="230"/>
      <c r="E645" s="220"/>
    </row>
    <row r="646" spans="1:5" ht="18.75">
      <c r="A646" s="296" t="s">
        <v>1058</v>
      </c>
      <c r="B646" s="297" t="s">
        <v>1059</v>
      </c>
      <c r="C646" s="218" t="s">
        <v>164</v>
      </c>
      <c r="D646" s="230"/>
      <c r="E646" s="220"/>
    </row>
    <row r="647" spans="1:5" ht="18.75">
      <c r="A647" s="296" t="s">
        <v>1060</v>
      </c>
      <c r="B647" s="297" t="s">
        <v>1061</v>
      </c>
      <c r="C647" s="218" t="s">
        <v>164</v>
      </c>
      <c r="D647" s="230"/>
      <c r="E647" s="220"/>
    </row>
    <row r="648" spans="1:5" ht="18.75">
      <c r="A648" s="296" t="s">
        <v>1062</v>
      </c>
      <c r="B648" s="297" t="s">
        <v>1063</v>
      </c>
      <c r="C648" s="218" t="s">
        <v>164</v>
      </c>
      <c r="D648" s="230"/>
      <c r="E648" s="220"/>
    </row>
    <row r="649" spans="1:5" ht="18.75">
      <c r="A649" s="296" t="s">
        <v>1064</v>
      </c>
      <c r="B649" s="297" t="s">
        <v>1065</v>
      </c>
      <c r="C649" s="218" t="s">
        <v>164</v>
      </c>
      <c r="D649" s="230"/>
      <c r="E649" s="220"/>
    </row>
    <row r="650" spans="1:5" ht="19.5" thickBot="1">
      <c r="A650" s="300" t="s">
        <v>1066</v>
      </c>
      <c r="B650" s="301" t="s">
        <v>1067</v>
      </c>
      <c r="C650" s="218" t="s">
        <v>164</v>
      </c>
      <c r="D650" s="230"/>
      <c r="E650" s="220"/>
    </row>
    <row r="651" spans="1:5" ht="18.75">
      <c r="A651" s="294" t="s">
        <v>1068</v>
      </c>
      <c r="B651" s="295" t="s">
        <v>1069</v>
      </c>
      <c r="C651" s="218" t="s">
        <v>164</v>
      </c>
      <c r="D651" s="230"/>
      <c r="E651" s="220"/>
    </row>
    <row r="652" spans="1:5" ht="18.75">
      <c r="A652" s="296" t="s">
        <v>1070</v>
      </c>
      <c r="B652" s="297" t="s">
        <v>1071</v>
      </c>
      <c r="C652" s="218" t="s">
        <v>164</v>
      </c>
      <c r="D652" s="230"/>
      <c r="E652" s="220"/>
    </row>
    <row r="653" spans="1:5" ht="18.75">
      <c r="A653" s="296" t="s">
        <v>1072</v>
      </c>
      <c r="B653" s="297" t="s">
        <v>1073</v>
      </c>
      <c r="C653" s="218" t="s">
        <v>164</v>
      </c>
      <c r="D653" s="230"/>
      <c r="E653" s="220"/>
    </row>
    <row r="654" spans="1:5" ht="18.75">
      <c r="A654" s="296" t="s">
        <v>1074</v>
      </c>
      <c r="B654" s="297" t="s">
        <v>1075</v>
      </c>
      <c r="C654" s="218" t="s">
        <v>164</v>
      </c>
      <c r="D654" s="230"/>
      <c r="E654" s="220"/>
    </row>
    <row r="655" spans="1:5" ht="18.75">
      <c r="A655" s="296" t="s">
        <v>1076</v>
      </c>
      <c r="B655" s="297" t="s">
        <v>1077</v>
      </c>
      <c r="C655" s="218" t="s">
        <v>164</v>
      </c>
      <c r="D655" s="230"/>
      <c r="E655" s="220"/>
    </row>
    <row r="656" spans="1:5" ht="18.75">
      <c r="A656" s="296" t="s">
        <v>1078</v>
      </c>
      <c r="B656" s="297" t="s">
        <v>1079</v>
      </c>
      <c r="C656" s="218" t="s">
        <v>164</v>
      </c>
      <c r="D656" s="230"/>
      <c r="E656" s="220"/>
    </row>
    <row r="657" spans="1:5" ht="18.75">
      <c r="A657" s="296" t="s">
        <v>1080</v>
      </c>
      <c r="B657" s="297" t="s">
        <v>1081</v>
      </c>
      <c r="C657" s="218" t="s">
        <v>164</v>
      </c>
      <c r="D657" s="230"/>
      <c r="E657" s="220"/>
    </row>
    <row r="658" spans="1:5" ht="18.75">
      <c r="A658" s="296" t="s">
        <v>1082</v>
      </c>
      <c r="B658" s="297" t="s">
        <v>1083</v>
      </c>
      <c r="C658" s="218" t="s">
        <v>164</v>
      </c>
      <c r="D658" s="230"/>
      <c r="E658" s="220"/>
    </row>
    <row r="659" spans="1:5" ht="18.75">
      <c r="A659" s="296" t="s">
        <v>1084</v>
      </c>
      <c r="B659" s="297" t="s">
        <v>1085</v>
      </c>
      <c r="C659" s="218" t="s">
        <v>164</v>
      </c>
      <c r="D659" s="230"/>
      <c r="E659" s="220"/>
    </row>
    <row r="660" spans="1:5" ht="19.5">
      <c r="A660" s="296" t="s">
        <v>1086</v>
      </c>
      <c r="B660" s="298" t="s">
        <v>1087</v>
      </c>
      <c r="C660" s="218" t="s">
        <v>164</v>
      </c>
      <c r="D660" s="230"/>
      <c r="E660" s="220"/>
    </row>
    <row r="661" spans="1:5" ht="19.5" thickBot="1">
      <c r="A661" s="300" t="s">
        <v>1088</v>
      </c>
      <c r="B661" s="301" t="s">
        <v>1089</v>
      </c>
      <c r="C661" s="218" t="s">
        <v>164</v>
      </c>
      <c r="D661" s="230"/>
      <c r="E661" s="220"/>
    </row>
    <row r="662" spans="1:5" ht="18.75">
      <c r="A662" s="294" t="s">
        <v>1090</v>
      </c>
      <c r="B662" s="295" t="s">
        <v>1091</v>
      </c>
      <c r="C662" s="218" t="s">
        <v>164</v>
      </c>
      <c r="D662" s="230"/>
      <c r="E662" s="220"/>
    </row>
    <row r="663" spans="1:5" ht="18.75">
      <c r="A663" s="296" t="s">
        <v>1092</v>
      </c>
      <c r="B663" s="297" t="s">
        <v>1093</v>
      </c>
      <c r="C663" s="218" t="s">
        <v>164</v>
      </c>
      <c r="D663" s="230"/>
      <c r="E663" s="220"/>
    </row>
    <row r="664" spans="1:5" ht="18.75">
      <c r="A664" s="296" t="s">
        <v>1094</v>
      </c>
      <c r="B664" s="297" t="s">
        <v>1095</v>
      </c>
      <c r="C664" s="218" t="s">
        <v>164</v>
      </c>
      <c r="D664" s="230"/>
      <c r="E664" s="220"/>
    </row>
    <row r="665" spans="1:5" ht="18.75">
      <c r="A665" s="296" t="s">
        <v>1096</v>
      </c>
      <c r="B665" s="297" t="s">
        <v>1097</v>
      </c>
      <c r="C665" s="218" t="s">
        <v>164</v>
      </c>
      <c r="D665" s="230"/>
      <c r="E665" s="220"/>
    </row>
    <row r="666" spans="1:5" ht="20.25" thickBot="1">
      <c r="A666" s="300" t="s">
        <v>1098</v>
      </c>
      <c r="B666" s="307" t="s">
        <v>1099</v>
      </c>
      <c r="C666" s="218" t="s">
        <v>164</v>
      </c>
      <c r="D666" s="230"/>
      <c r="E666" s="220"/>
    </row>
    <row r="667" spans="1:5" ht="18.75">
      <c r="A667" s="294" t="s">
        <v>1100</v>
      </c>
      <c r="B667" s="295" t="s">
        <v>1101</v>
      </c>
      <c r="C667" s="218" t="s">
        <v>164</v>
      </c>
      <c r="D667" s="230"/>
      <c r="E667" s="220"/>
    </row>
    <row r="668" spans="1:5" ht="18.75">
      <c r="A668" s="296" t="s">
        <v>1102</v>
      </c>
      <c r="B668" s="297" t="s">
        <v>1103</v>
      </c>
      <c r="C668" s="218" t="s">
        <v>164</v>
      </c>
      <c r="D668" s="230"/>
      <c r="E668" s="220"/>
    </row>
    <row r="669" spans="1:5" ht="18.75">
      <c r="A669" s="296" t="s">
        <v>1104</v>
      </c>
      <c r="B669" s="297" t="s">
        <v>1105</v>
      </c>
      <c r="C669" s="218" t="s">
        <v>164</v>
      </c>
      <c r="D669" s="230"/>
      <c r="E669" s="220"/>
    </row>
    <row r="670" spans="1:5" ht="18.75">
      <c r="A670" s="296" t="s">
        <v>1106</v>
      </c>
      <c r="B670" s="297" t="s">
        <v>1107</v>
      </c>
      <c r="C670" s="218" t="s">
        <v>164</v>
      </c>
      <c r="D670" s="230"/>
      <c r="E670" s="220"/>
    </row>
    <row r="671" spans="1:5" ht="18.75">
      <c r="A671" s="296" t="s">
        <v>1108</v>
      </c>
      <c r="B671" s="297" t="s">
        <v>1109</v>
      </c>
      <c r="C671" s="218" t="s">
        <v>164</v>
      </c>
      <c r="D671" s="230"/>
      <c r="E671" s="220"/>
    </row>
    <row r="672" spans="1:5" ht="18.75">
      <c r="A672" s="296" t="s">
        <v>1110</v>
      </c>
      <c r="B672" s="297" t="s">
        <v>1111</v>
      </c>
      <c r="C672" s="218" t="s">
        <v>164</v>
      </c>
      <c r="D672" s="230"/>
      <c r="E672" s="220"/>
    </row>
    <row r="673" spans="1:5" ht="18.75">
      <c r="A673" s="296" t="s">
        <v>1112</v>
      </c>
      <c r="B673" s="297" t="s">
        <v>1113</v>
      </c>
      <c r="C673" s="218" t="s">
        <v>164</v>
      </c>
      <c r="D673" s="230"/>
      <c r="E673" s="220"/>
    </row>
    <row r="674" spans="1:5" ht="18.75">
      <c r="A674" s="296" t="s">
        <v>1114</v>
      </c>
      <c r="B674" s="297" t="s">
        <v>1115</v>
      </c>
      <c r="C674" s="218" t="s">
        <v>164</v>
      </c>
      <c r="D674" s="230"/>
      <c r="E674" s="220"/>
    </row>
    <row r="675" spans="1:5" ht="18.75">
      <c r="A675" s="296" t="s">
        <v>1116</v>
      </c>
      <c r="B675" s="297" t="s">
        <v>1117</v>
      </c>
      <c r="C675" s="218" t="s">
        <v>164</v>
      </c>
      <c r="D675" s="230"/>
      <c r="E675" s="220"/>
    </row>
    <row r="676" spans="1:5" ht="18.75">
      <c r="A676" s="296" t="s">
        <v>1118</v>
      </c>
      <c r="B676" s="297" t="s">
        <v>1119</v>
      </c>
      <c r="C676" s="218" t="s">
        <v>164</v>
      </c>
      <c r="D676" s="230"/>
      <c r="E676" s="220"/>
    </row>
    <row r="677" spans="1:5" ht="20.25" thickBot="1">
      <c r="A677" s="300" t="s">
        <v>1120</v>
      </c>
      <c r="B677" s="307" t="s">
        <v>1121</v>
      </c>
      <c r="C677" s="218" t="s">
        <v>164</v>
      </c>
      <c r="D677" s="230"/>
      <c r="E677" s="220"/>
    </row>
    <row r="678" spans="1:5" ht="18.75">
      <c r="A678" s="294" t="s">
        <v>1122</v>
      </c>
      <c r="B678" s="295" t="s">
        <v>1123</v>
      </c>
      <c r="C678" s="218" t="s">
        <v>164</v>
      </c>
      <c r="D678" s="230"/>
      <c r="E678" s="220"/>
    </row>
    <row r="679" spans="1:5" ht="18.75">
      <c r="A679" s="296" t="s">
        <v>1124</v>
      </c>
      <c r="B679" s="297" t="s">
        <v>1125</v>
      </c>
      <c r="C679" s="218" t="s">
        <v>164</v>
      </c>
      <c r="D679" s="230"/>
      <c r="E679" s="220"/>
    </row>
    <row r="680" spans="1:5" ht="18.75">
      <c r="A680" s="296" t="s">
        <v>1126</v>
      </c>
      <c r="B680" s="297" t="s">
        <v>1127</v>
      </c>
      <c r="C680" s="218" t="s">
        <v>164</v>
      </c>
      <c r="D680" s="230"/>
      <c r="E680" s="220"/>
    </row>
    <row r="681" spans="1:5" ht="18.75">
      <c r="A681" s="296" t="s">
        <v>1128</v>
      </c>
      <c r="B681" s="297" t="s">
        <v>1129</v>
      </c>
      <c r="C681" s="218" t="s">
        <v>164</v>
      </c>
      <c r="D681" s="230"/>
      <c r="E681" s="220"/>
    </row>
    <row r="682" spans="1:5" ht="18.75">
      <c r="A682" s="296" t="s">
        <v>1130</v>
      </c>
      <c r="B682" s="297" t="s">
        <v>1131</v>
      </c>
      <c r="C682" s="218" t="s">
        <v>164</v>
      </c>
      <c r="D682" s="230"/>
      <c r="E682" s="220"/>
    </row>
    <row r="683" spans="1:5" ht="18.75">
      <c r="A683" s="296" t="s">
        <v>1132</v>
      </c>
      <c r="B683" s="297" t="s">
        <v>1133</v>
      </c>
      <c r="C683" s="218" t="s">
        <v>164</v>
      </c>
      <c r="D683" s="230"/>
      <c r="E683" s="220"/>
    </row>
    <row r="684" spans="1:5" ht="18.75">
      <c r="A684" s="296" t="s">
        <v>1134</v>
      </c>
      <c r="B684" s="297" t="s">
        <v>1135</v>
      </c>
      <c r="C684" s="218" t="s">
        <v>164</v>
      </c>
      <c r="D684" s="230"/>
      <c r="E684" s="220"/>
    </row>
    <row r="685" spans="1:5" ht="18.75">
      <c r="A685" s="296" t="s">
        <v>1136</v>
      </c>
      <c r="B685" s="297" t="s">
        <v>1137</v>
      </c>
      <c r="C685" s="218" t="s">
        <v>164</v>
      </c>
      <c r="D685" s="230"/>
      <c r="E685" s="220"/>
    </row>
    <row r="686" spans="1:5" ht="18.75">
      <c r="A686" s="296" t="s">
        <v>1138</v>
      </c>
      <c r="B686" s="297" t="s">
        <v>1139</v>
      </c>
      <c r="C686" s="218" t="s">
        <v>164</v>
      </c>
      <c r="D686" s="230"/>
      <c r="E686" s="220"/>
    </row>
    <row r="687" spans="1:5" ht="20.25" thickBot="1">
      <c r="A687" s="300" t="s">
        <v>1140</v>
      </c>
      <c r="B687" s="307" t="s">
        <v>1141</v>
      </c>
      <c r="C687" s="218" t="s">
        <v>164</v>
      </c>
      <c r="D687" s="230"/>
      <c r="E687" s="220"/>
    </row>
    <row r="688" spans="1:5" ht="18.75">
      <c r="A688" s="294" t="s">
        <v>1142</v>
      </c>
      <c r="B688" s="295" t="s">
        <v>1143</v>
      </c>
      <c r="C688" s="218" t="s">
        <v>164</v>
      </c>
      <c r="D688" s="230"/>
      <c r="E688" s="220"/>
    </row>
    <row r="689" spans="1:5" ht="18.75">
      <c r="A689" s="296" t="s">
        <v>1144</v>
      </c>
      <c r="B689" s="297" t="s">
        <v>1145</v>
      </c>
      <c r="C689" s="218" t="s">
        <v>164</v>
      </c>
      <c r="D689" s="230"/>
      <c r="E689" s="220"/>
    </row>
    <row r="690" spans="1:5" ht="18.75">
      <c r="A690" s="296" t="s">
        <v>1146</v>
      </c>
      <c r="B690" s="297" t="s">
        <v>1147</v>
      </c>
      <c r="C690" s="218" t="s">
        <v>164</v>
      </c>
      <c r="D690" s="230"/>
      <c r="E690" s="220"/>
    </row>
    <row r="691" spans="1:5" ht="18.75">
      <c r="A691" s="296" t="s">
        <v>1148</v>
      </c>
      <c r="B691" s="297" t="s">
        <v>1149</v>
      </c>
      <c r="C691" s="218" t="s">
        <v>164</v>
      </c>
      <c r="D691" s="230"/>
      <c r="E691" s="220"/>
    </row>
    <row r="692" spans="1:5" ht="20.25" thickBot="1">
      <c r="A692" s="300" t="s">
        <v>1150</v>
      </c>
      <c r="B692" s="307" t="s">
        <v>1151</v>
      </c>
      <c r="C692" s="218" t="s">
        <v>164</v>
      </c>
      <c r="D692" s="230"/>
      <c r="E692" s="220"/>
    </row>
    <row r="693" spans="1:5" ht="19.5">
      <c r="A693" s="230"/>
      <c r="B693" s="236"/>
      <c r="C693" s="218"/>
      <c r="D693" s="230"/>
      <c r="E693" s="220"/>
    </row>
    <row r="694" spans="1:5" ht="14.25">
      <c r="A694" s="308" t="s">
        <v>318</v>
      </c>
      <c r="B694" s="309" t="s">
        <v>317</v>
      </c>
      <c r="D694" s="227"/>
      <c r="E694" s="227"/>
    </row>
    <row r="695" spans="1:5" ht="14.25">
      <c r="A695" s="310"/>
      <c r="B695" s="339">
        <v>42035</v>
      </c>
      <c r="D695" s="227"/>
      <c r="E695" s="227"/>
    </row>
    <row r="696" spans="1:5" ht="14.25">
      <c r="A696" s="310"/>
      <c r="B696" s="339">
        <v>42063</v>
      </c>
      <c r="D696" s="227"/>
      <c r="E696" s="227"/>
    </row>
    <row r="697" spans="1:5" ht="14.25">
      <c r="A697" s="310"/>
      <c r="B697" s="339">
        <v>42094</v>
      </c>
      <c r="D697" s="227"/>
      <c r="E697" s="227"/>
    </row>
    <row r="698" spans="1:2" ht="14.25">
      <c r="A698" s="310"/>
      <c r="B698" s="339">
        <v>42124</v>
      </c>
    </row>
    <row r="699" spans="1:2" ht="14.25">
      <c r="A699" s="310"/>
      <c r="B699" s="339">
        <v>42155</v>
      </c>
    </row>
    <row r="700" spans="1:2" ht="14.25">
      <c r="A700" s="310"/>
      <c r="B700" s="339">
        <v>42185</v>
      </c>
    </row>
    <row r="701" spans="1:2" ht="14.25">
      <c r="A701" s="310"/>
      <c r="B701" s="339">
        <v>42216</v>
      </c>
    </row>
    <row r="702" spans="1:2" ht="14.25">
      <c r="A702" s="310"/>
      <c r="B702" s="339">
        <v>42247</v>
      </c>
    </row>
    <row r="703" spans="1:2" ht="14.25">
      <c r="A703" s="310"/>
      <c r="B703" s="339">
        <v>42277</v>
      </c>
    </row>
    <row r="704" spans="1:2" ht="14.25">
      <c r="A704" s="310"/>
      <c r="B704" s="339">
        <v>42308</v>
      </c>
    </row>
    <row r="705" spans="1:2" ht="14.25">
      <c r="A705" s="310"/>
      <c r="B705" s="339">
        <v>42338</v>
      </c>
    </row>
    <row r="706" spans="1:2" ht="14.25">
      <c r="A706" s="310"/>
      <c r="B706" s="339">
        <v>42369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Надя</cp:lastModifiedBy>
  <cp:lastPrinted>2015-01-16T09:11:50Z</cp:lastPrinted>
  <dcterms:created xsi:type="dcterms:W3CDTF">1997-12-10T11:54:07Z</dcterms:created>
  <dcterms:modified xsi:type="dcterms:W3CDTF">2021-07-06T10:25:53Z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